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paul/Desktop/"/>
    </mc:Choice>
  </mc:AlternateContent>
  <xr:revisionPtr revIDLastSave="0" documentId="13_ncr:1_{760E56B6-F26C-A040-ADE6-7CB6C930BC19}" xr6:coauthVersionLast="47" xr6:coauthVersionMax="47" xr10:uidLastSave="{00000000-0000-0000-0000-000000000000}"/>
  <bookViews>
    <workbookView xWindow="3540" yWindow="760" windowWidth="26700" windowHeight="18880" xr2:uid="{00000000-000D-0000-FFFF-FFFF00000000}"/>
  </bookViews>
  <sheets>
    <sheet name="Cover" sheetId="1" r:id="rId1"/>
    <sheet name="Inputs" sheetId="2" r:id="rId2"/>
    <sheet name="Wind" sheetId="8" r:id="rId3"/>
    <sheet name="Solar" sheetId="4" r:id="rId4"/>
    <sheet name="Costs and performance" sheetId="5" r:id="rId5"/>
    <sheet name="ATB CFs" sheetId="6" r:id="rId6"/>
  </sheets>
  <definedNames>
    <definedName name="_xlnm._FilterDatabase" localSheetId="5" hidden="1">'ATB CFs'!$B$2:$AM$418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ma1L7PoVpcSgVHJ9UYqYT18i97bVdrTfv6bFziV4+NI="/>
    </ext>
  </extLst>
</workbook>
</file>

<file path=xl/calcChain.xml><?xml version="1.0" encoding="utf-8"?>
<calcChain xmlns="http://schemas.openxmlformats.org/spreadsheetml/2006/main">
  <c r="I14" i="4" l="1"/>
  <c r="C6" i="2"/>
  <c r="D5" i="2"/>
  <c r="C4" i="2"/>
  <c r="C7" i="2"/>
  <c r="F21" i="4"/>
  <c r="F21" i="8"/>
  <c r="C13" i="8"/>
  <c r="J12" i="8"/>
  <c r="K12" i="8" s="1"/>
  <c r="L12" i="8" s="1"/>
  <c r="M12" i="8" s="1"/>
  <c r="C12" i="8"/>
  <c r="C11" i="8"/>
  <c r="C10" i="8"/>
  <c r="I8" i="8" s="1"/>
  <c r="I6" i="8" s="1"/>
  <c r="I9" i="8" s="1"/>
  <c r="C9" i="8"/>
  <c r="C8" i="8"/>
  <c r="C5" i="2"/>
  <c r="C2" i="2"/>
  <c r="D4" i="2"/>
  <c r="D6" i="2"/>
  <c r="D7" i="2"/>
  <c r="D8" i="2"/>
  <c r="D2" i="2"/>
  <c r="C11" i="4"/>
  <c r="C12" i="4"/>
  <c r="I7" i="4"/>
  <c r="C13" i="4"/>
  <c r="C10" i="4"/>
  <c r="G8" i="4" s="1"/>
  <c r="G6" i="4" s="1"/>
  <c r="G9" i="4" s="1"/>
  <c r="C9" i="4"/>
  <c r="C8" i="4"/>
  <c r="I12" i="4"/>
  <c r="J12" i="4" s="1"/>
  <c r="K12" i="4" s="1"/>
  <c r="L12" i="4" s="1"/>
  <c r="C24" i="2"/>
  <c r="B25" i="2" s="1"/>
  <c r="C6" i="8" s="1"/>
  <c r="B7" i="2"/>
  <c r="C18" i="8" l="1"/>
  <c r="J10" i="8"/>
  <c r="J15" i="8" s="1"/>
  <c r="I16" i="8"/>
  <c r="J7" i="8"/>
  <c r="K7" i="8" s="1"/>
  <c r="L7" i="8" s="1"/>
  <c r="M7" i="8" s="1"/>
  <c r="N7" i="8" s="1"/>
  <c r="O7" i="8" s="1"/>
  <c r="P7" i="8" s="1"/>
  <c r="Q7" i="8" s="1"/>
  <c r="R7" i="8" s="1"/>
  <c r="S7" i="8" s="1"/>
  <c r="T7" i="8" s="1"/>
  <c r="J14" i="8"/>
  <c r="I10" i="4"/>
  <c r="F4" i="4"/>
  <c r="F6" i="4" s="1"/>
  <c r="F9" i="4" s="1"/>
  <c r="F4" i="8"/>
  <c r="H8" i="8"/>
  <c r="H6" i="8" s="1"/>
  <c r="H9" i="8" s="1"/>
  <c r="H16" i="8" s="1"/>
  <c r="G8" i="8"/>
  <c r="G6" i="8" s="1"/>
  <c r="G9" i="8" s="1"/>
  <c r="G16" i="8" s="1"/>
  <c r="C20" i="8"/>
  <c r="N12" i="8"/>
  <c r="C8" i="2"/>
  <c r="H8" i="4"/>
  <c r="H6" i="4" s="1"/>
  <c r="H9" i="4" s="1"/>
  <c r="H16" i="4" s="1"/>
  <c r="C6" i="4"/>
  <c r="C20" i="4" s="1"/>
  <c r="C18" i="4" s="1"/>
  <c r="G16" i="4"/>
  <c r="J7" i="4"/>
  <c r="M12" i="4"/>
  <c r="J13" i="8" l="1"/>
  <c r="K10" i="8"/>
  <c r="K13" i="8" s="1"/>
  <c r="J5" i="8"/>
  <c r="F6" i="8"/>
  <c r="F17" i="8" s="1"/>
  <c r="F20" i="8" s="1"/>
  <c r="I15" i="4"/>
  <c r="J10" i="4"/>
  <c r="I13" i="4"/>
  <c r="T9" i="8"/>
  <c r="U7" i="8"/>
  <c r="K5" i="8"/>
  <c r="K14" i="8"/>
  <c r="O12" i="8"/>
  <c r="F9" i="8"/>
  <c r="F16" i="8" s="1"/>
  <c r="F23" i="8" s="1"/>
  <c r="F24" i="8" s="1"/>
  <c r="F25" i="8" s="1"/>
  <c r="J5" i="4"/>
  <c r="I5" i="4"/>
  <c r="K7" i="4"/>
  <c r="N12" i="4"/>
  <c r="I9" i="4" l="1"/>
  <c r="I16" i="4" s="1"/>
  <c r="K15" i="8"/>
  <c r="L10" i="8"/>
  <c r="L13" i="8" s="1"/>
  <c r="G17" i="8"/>
  <c r="G18" i="8" s="1"/>
  <c r="G21" i="8" s="1"/>
  <c r="J9" i="8"/>
  <c r="J16" i="8" s="1"/>
  <c r="J13" i="4"/>
  <c r="J14" i="4"/>
  <c r="J15" i="4"/>
  <c r="K10" i="4"/>
  <c r="K13" i="4" s="1"/>
  <c r="K14" i="4"/>
  <c r="K9" i="8"/>
  <c r="L5" i="8"/>
  <c r="L14" i="8"/>
  <c r="U9" i="8"/>
  <c r="V7" i="8"/>
  <c r="P12" i="8"/>
  <c r="K5" i="4"/>
  <c r="K9" i="4" s="1"/>
  <c r="F17" i="4"/>
  <c r="L7" i="4"/>
  <c r="O12" i="4"/>
  <c r="K15" i="4" l="1"/>
  <c r="K16" i="4" s="1"/>
  <c r="L10" i="4"/>
  <c r="L13" i="4" s="1"/>
  <c r="K16" i="8"/>
  <c r="M10" i="8"/>
  <c r="M13" i="8" s="1"/>
  <c r="L15" i="8"/>
  <c r="G20" i="8"/>
  <c r="H17" i="8"/>
  <c r="I17" i="8" s="1"/>
  <c r="J17" i="8" s="1"/>
  <c r="L14" i="4"/>
  <c r="G17" i="4"/>
  <c r="G18" i="4" s="1"/>
  <c r="G21" i="4" s="1"/>
  <c r="G22" i="4" s="1"/>
  <c r="F20" i="4"/>
  <c r="L9" i="8"/>
  <c r="H18" i="8"/>
  <c r="H21" i="8" s="1"/>
  <c r="V9" i="8"/>
  <c r="W7" i="8"/>
  <c r="M5" i="8"/>
  <c r="M14" i="8"/>
  <c r="M15" i="8"/>
  <c r="Q12" i="8"/>
  <c r="G22" i="8"/>
  <c r="G23" i="8"/>
  <c r="G24" i="8" s="1"/>
  <c r="G25" i="8" s="1"/>
  <c r="L5" i="4"/>
  <c r="J9" i="4"/>
  <c r="J16" i="4" s="1"/>
  <c r="M7" i="4"/>
  <c r="N7" i="4" s="1"/>
  <c r="P12" i="4"/>
  <c r="L15" i="4" l="1"/>
  <c r="M10" i="4"/>
  <c r="L16" i="8"/>
  <c r="N10" i="8"/>
  <c r="N13" i="8" s="1"/>
  <c r="H20" i="8"/>
  <c r="H17" i="4"/>
  <c r="G20" i="4"/>
  <c r="M14" i="4"/>
  <c r="M13" i="4"/>
  <c r="L9" i="4"/>
  <c r="L16" i="4" s="1"/>
  <c r="M9" i="8"/>
  <c r="M16" i="8" s="1"/>
  <c r="G23" i="4"/>
  <c r="H23" i="8"/>
  <c r="H24" i="8" s="1"/>
  <c r="H25" i="8" s="1"/>
  <c r="H22" i="8"/>
  <c r="K19" i="8"/>
  <c r="W19" i="8"/>
  <c r="AI19" i="8"/>
  <c r="Q18" i="8"/>
  <c r="AC18" i="8"/>
  <c r="L19" i="8"/>
  <c r="X19" i="8"/>
  <c r="AJ19" i="8"/>
  <c r="R18" i="8"/>
  <c r="AD18" i="8"/>
  <c r="N18" i="8"/>
  <c r="O18" i="8"/>
  <c r="M19" i="8"/>
  <c r="Y19" i="8"/>
  <c r="AK19" i="8"/>
  <c r="S18" i="8"/>
  <c r="AE18" i="8"/>
  <c r="AF19" i="8"/>
  <c r="AA18" i="8"/>
  <c r="N19" i="8"/>
  <c r="Z19" i="8"/>
  <c r="AL19" i="8"/>
  <c r="T18" i="8"/>
  <c r="AF18" i="8"/>
  <c r="Z18" i="8"/>
  <c r="AG19" i="8"/>
  <c r="O19" i="8"/>
  <c r="AA19" i="8"/>
  <c r="AM19" i="8"/>
  <c r="U18" i="8"/>
  <c r="AG18" i="8"/>
  <c r="P19" i="8"/>
  <c r="AB19" i="8"/>
  <c r="J19" i="8"/>
  <c r="J20" i="8" s="1"/>
  <c r="K17" i="8" s="1"/>
  <c r="V18" i="8"/>
  <c r="AH18" i="8"/>
  <c r="T19" i="8"/>
  <c r="AM18" i="8"/>
  <c r="Q19" i="8"/>
  <c r="AC19" i="8"/>
  <c r="K18" i="8"/>
  <c r="W18" i="8"/>
  <c r="AI18" i="8"/>
  <c r="AL18" i="8"/>
  <c r="R19" i="8"/>
  <c r="AD19" i="8"/>
  <c r="L18" i="8"/>
  <c r="X18" i="8"/>
  <c r="AJ18" i="8"/>
  <c r="S19" i="8"/>
  <c r="AE19" i="8"/>
  <c r="M18" i="8"/>
  <c r="Y18" i="8"/>
  <c r="AK18" i="8"/>
  <c r="U19" i="8"/>
  <c r="V19" i="8"/>
  <c r="AH19" i="8"/>
  <c r="P18" i="8"/>
  <c r="AB18" i="8"/>
  <c r="J18" i="8"/>
  <c r="I20" i="8"/>
  <c r="I18" i="8"/>
  <c r="I21" i="8" s="1"/>
  <c r="N5" i="8"/>
  <c r="O10" i="8"/>
  <c r="O13" i="8" s="1"/>
  <c r="N14" i="8"/>
  <c r="N15" i="8"/>
  <c r="R12" i="8"/>
  <c r="W9" i="8"/>
  <c r="X7" i="8"/>
  <c r="M15" i="4"/>
  <c r="M5" i="4"/>
  <c r="M9" i="4" s="1"/>
  <c r="O7" i="4"/>
  <c r="Q12" i="4"/>
  <c r="N10" i="4"/>
  <c r="H20" i="4" l="1"/>
  <c r="I17" i="4"/>
  <c r="M18" i="4" s="1"/>
  <c r="H18" i="4"/>
  <c r="H21" i="4" s="1"/>
  <c r="H23" i="4" s="1"/>
  <c r="N14" i="4"/>
  <c r="N13" i="4"/>
  <c r="P21" i="8"/>
  <c r="X21" i="8"/>
  <c r="J21" i="8"/>
  <c r="J22" i="8" s="1"/>
  <c r="I22" i="8"/>
  <c r="I23" i="8"/>
  <c r="I24" i="8" s="1"/>
  <c r="I25" i="8" s="1"/>
  <c r="T21" i="8"/>
  <c r="K20" i="8"/>
  <c r="L17" i="8" s="1"/>
  <c r="L20" i="8" s="1"/>
  <c r="M17" i="8" s="1"/>
  <c r="M20" i="8" s="1"/>
  <c r="N17" i="8" s="1"/>
  <c r="N20" i="8" s="1"/>
  <c r="O17" i="8" s="1"/>
  <c r="O20" i="8" s="1"/>
  <c r="P17" i="8" s="1"/>
  <c r="P20" i="8" s="1"/>
  <c r="Q17" i="8" s="1"/>
  <c r="Q20" i="8" s="1"/>
  <c r="R17" i="8" s="1"/>
  <c r="R20" i="8" s="1"/>
  <c r="S17" i="8" s="1"/>
  <c r="S20" i="8" s="1"/>
  <c r="T17" i="8" s="1"/>
  <c r="T20" i="8" s="1"/>
  <c r="U17" i="8" s="1"/>
  <c r="U20" i="8" s="1"/>
  <c r="V17" i="8" s="1"/>
  <c r="V20" i="8" s="1"/>
  <c r="W17" i="8" s="1"/>
  <c r="W20" i="8" s="1"/>
  <c r="X17" i="8" s="1"/>
  <c r="X20" i="8" s="1"/>
  <c r="Y17" i="8" s="1"/>
  <c r="Y20" i="8" s="1"/>
  <c r="Z17" i="8" s="1"/>
  <c r="Z20" i="8" s="1"/>
  <c r="AA17" i="8" s="1"/>
  <c r="AA20" i="8" s="1"/>
  <c r="AB17" i="8" s="1"/>
  <c r="AB20" i="8" s="1"/>
  <c r="AC17" i="8" s="1"/>
  <c r="AC20" i="8" s="1"/>
  <c r="AD17" i="8" s="1"/>
  <c r="AD20" i="8" s="1"/>
  <c r="AE17" i="8" s="1"/>
  <c r="AE20" i="8" s="1"/>
  <c r="AF17" i="8" s="1"/>
  <c r="AF20" i="8" s="1"/>
  <c r="AG17" i="8" s="1"/>
  <c r="AG20" i="8" s="1"/>
  <c r="AH17" i="8" s="1"/>
  <c r="AH20" i="8" s="1"/>
  <c r="AI17" i="8" s="1"/>
  <c r="AI20" i="8" s="1"/>
  <c r="AJ17" i="8" s="1"/>
  <c r="AJ20" i="8" s="1"/>
  <c r="AK17" i="8" s="1"/>
  <c r="AK20" i="8" s="1"/>
  <c r="AL17" i="8" s="1"/>
  <c r="AL20" i="8" s="1"/>
  <c r="AM17" i="8" s="1"/>
  <c r="AM20" i="8" s="1"/>
  <c r="AK21" i="8"/>
  <c r="S21" i="8"/>
  <c r="AH21" i="8"/>
  <c r="AM21" i="8"/>
  <c r="AG21" i="8"/>
  <c r="K21" i="8"/>
  <c r="K22" i="8" s="1"/>
  <c r="M21" i="8"/>
  <c r="M22" i="8" s="1"/>
  <c r="AF21" i="8"/>
  <c r="AI21" i="8"/>
  <c r="AJ21" i="8"/>
  <c r="Q21" i="8"/>
  <c r="R21" i="8"/>
  <c r="AE21" i="8"/>
  <c r="O5" i="8"/>
  <c r="O9" i="8" s="1"/>
  <c r="P10" i="8"/>
  <c r="P13" i="8" s="1"/>
  <c r="O14" i="8"/>
  <c r="O15" i="8"/>
  <c r="S12" i="8"/>
  <c r="AB21" i="8"/>
  <c r="N9" i="8"/>
  <c r="N16" i="8" s="1"/>
  <c r="AL21" i="8"/>
  <c r="Y21" i="8"/>
  <c r="L21" i="8"/>
  <c r="X9" i="8"/>
  <c r="Y7" i="8"/>
  <c r="AA21" i="8"/>
  <c r="U21" i="8"/>
  <c r="N21" i="8"/>
  <c r="AC21" i="8"/>
  <c r="AD21" i="8"/>
  <c r="W21" i="8"/>
  <c r="O21" i="8"/>
  <c r="V21" i="8"/>
  <c r="Z21" i="8"/>
  <c r="N15" i="4"/>
  <c r="N5" i="4"/>
  <c r="R12" i="4"/>
  <c r="O10" i="4"/>
  <c r="P7" i="4"/>
  <c r="M16" i="4"/>
  <c r="I18" i="4" l="1"/>
  <c r="AL19" i="4"/>
  <c r="L18" i="4"/>
  <c r="J18" i="4"/>
  <c r="J19" i="4"/>
  <c r="J21" i="4"/>
  <c r="J22" i="4" s="1"/>
  <c r="H22" i="4"/>
  <c r="O14" i="4"/>
  <c r="O13" i="4"/>
  <c r="J23" i="8"/>
  <c r="J24" i="8" s="1"/>
  <c r="K23" i="8"/>
  <c r="M23" i="8"/>
  <c r="O16" i="8"/>
  <c r="O23" i="8" s="1"/>
  <c r="N22" i="8"/>
  <c r="N23" i="8"/>
  <c r="T12" i="8"/>
  <c r="Y9" i="8"/>
  <c r="Z7" i="8"/>
  <c r="P5" i="8"/>
  <c r="Q10" i="8"/>
  <c r="Q13" i="8" s="1"/>
  <c r="P14" i="8"/>
  <c r="P15" i="8"/>
  <c r="L22" i="8"/>
  <c r="L23" i="8"/>
  <c r="O15" i="4"/>
  <c r="O5" i="4"/>
  <c r="N9" i="4"/>
  <c r="N16" i="4" s="1"/>
  <c r="Q7" i="4"/>
  <c r="P10" i="4"/>
  <c r="S12" i="4"/>
  <c r="J23" i="4" l="1"/>
  <c r="P14" i="4"/>
  <c r="P13" i="4"/>
  <c r="O9" i="4"/>
  <c r="O16" i="4" s="1"/>
  <c r="K24" i="8"/>
  <c r="L24" i="8" s="1"/>
  <c r="M24" i="8" s="1"/>
  <c r="N24" i="8" s="1"/>
  <c r="O24" i="8" s="1"/>
  <c r="J25" i="8"/>
  <c r="O22" i="8"/>
  <c r="P9" i="8"/>
  <c r="P16" i="8" s="1"/>
  <c r="U12" i="8"/>
  <c r="Z9" i="8"/>
  <c r="AA7" i="8"/>
  <c r="Q5" i="8"/>
  <c r="Q9" i="8" s="1"/>
  <c r="R10" i="8"/>
  <c r="R13" i="8" s="1"/>
  <c r="Q14" i="8"/>
  <c r="Q15" i="8"/>
  <c r="P15" i="4"/>
  <c r="P5" i="4"/>
  <c r="P9" i="4" s="1"/>
  <c r="R7" i="4"/>
  <c r="T12" i="4"/>
  <c r="Q10" i="4"/>
  <c r="Q14" i="4" l="1"/>
  <c r="Q13" i="4"/>
  <c r="L25" i="8"/>
  <c r="K25" i="8"/>
  <c r="P23" i="8"/>
  <c r="P24" i="8" s="1"/>
  <c r="P22" i="8"/>
  <c r="V12" i="8"/>
  <c r="S10" i="8"/>
  <c r="S13" i="8" s="1"/>
  <c r="R14" i="8"/>
  <c r="R15" i="8"/>
  <c r="R5" i="8"/>
  <c r="R9" i="8" s="1"/>
  <c r="AA9" i="8"/>
  <c r="AB7" i="8"/>
  <c r="Q16" i="8"/>
  <c r="Q15" i="4"/>
  <c r="Q5" i="4"/>
  <c r="Q9" i="4" s="1"/>
  <c r="S7" i="4"/>
  <c r="S9" i="4" s="1"/>
  <c r="U12" i="4"/>
  <c r="P16" i="4"/>
  <c r="R10" i="4"/>
  <c r="R14" i="4" l="1"/>
  <c r="R13" i="4"/>
  <c r="M25" i="8"/>
  <c r="R16" i="8"/>
  <c r="Q23" i="8"/>
  <c r="Q24" i="8" s="1"/>
  <c r="Q22" i="8"/>
  <c r="S14" i="8"/>
  <c r="T10" i="8"/>
  <c r="T13" i="8" s="1"/>
  <c r="S5" i="8"/>
  <c r="S15" i="8"/>
  <c r="W12" i="8"/>
  <c r="AB9" i="8"/>
  <c r="AC7" i="8"/>
  <c r="R15" i="4"/>
  <c r="R5" i="4"/>
  <c r="V12" i="4"/>
  <c r="Q16" i="4"/>
  <c r="T7" i="4"/>
  <c r="T9" i="4" s="1"/>
  <c r="S10" i="4"/>
  <c r="C21" i="8" l="1"/>
  <c r="C19" i="8" s="1"/>
  <c r="C17" i="8"/>
  <c r="S14" i="4"/>
  <c r="S13" i="4"/>
  <c r="C21" i="4"/>
  <c r="C19" i="4" s="1"/>
  <c r="C17" i="4"/>
  <c r="N25" i="8"/>
  <c r="S9" i="8"/>
  <c r="S16" i="8" s="1"/>
  <c r="T14" i="8"/>
  <c r="U10" i="8"/>
  <c r="U13" i="8" s="1"/>
  <c r="T15" i="8"/>
  <c r="X12" i="8"/>
  <c r="AC9" i="8"/>
  <c r="AD7" i="8"/>
  <c r="R22" i="8"/>
  <c r="R23" i="8"/>
  <c r="R24" i="8" s="1"/>
  <c r="S15" i="4"/>
  <c r="R9" i="4"/>
  <c r="R16" i="4" s="1"/>
  <c r="F16" i="4"/>
  <c r="F23" i="4" s="1"/>
  <c r="F24" i="4" s="1"/>
  <c r="W12" i="4"/>
  <c r="U7" i="4"/>
  <c r="U9" i="4" s="1"/>
  <c r="T10" i="4"/>
  <c r="T14" i="4" l="1"/>
  <c r="T13" i="4"/>
  <c r="O25" i="8"/>
  <c r="T16" i="8"/>
  <c r="T23" i="8" s="1"/>
  <c r="S22" i="8"/>
  <c r="S23" i="8"/>
  <c r="S24" i="8" s="1"/>
  <c r="AD9" i="8"/>
  <c r="AE7" i="8"/>
  <c r="U14" i="8"/>
  <c r="V10" i="8"/>
  <c r="V13" i="8" s="1"/>
  <c r="U15" i="8"/>
  <c r="Y12" i="8"/>
  <c r="G24" i="4"/>
  <c r="F25" i="4"/>
  <c r="T15" i="4"/>
  <c r="K18" i="4"/>
  <c r="S16" i="4"/>
  <c r="U10" i="4"/>
  <c r="X12" i="4"/>
  <c r="V7" i="4"/>
  <c r="V9" i="4" s="1"/>
  <c r="U14" i="4" l="1"/>
  <c r="U13" i="4"/>
  <c r="T24" i="8"/>
  <c r="P25" i="8"/>
  <c r="T22" i="8"/>
  <c r="Z12" i="8"/>
  <c r="U16" i="8"/>
  <c r="V14" i="8"/>
  <c r="W10" i="8"/>
  <c r="W13" i="8" s="1"/>
  <c r="V15" i="8"/>
  <c r="AE9" i="8"/>
  <c r="AF7" i="8"/>
  <c r="U15" i="4"/>
  <c r="H24" i="4"/>
  <c r="H25" i="4" s="1"/>
  <c r="G25" i="4"/>
  <c r="T16" i="4"/>
  <c r="W7" i="4"/>
  <c r="W9" i="4" s="1"/>
  <c r="V10" i="4"/>
  <c r="Y12" i="4"/>
  <c r="V14" i="4" l="1"/>
  <c r="V13" i="4"/>
  <c r="V16" i="8"/>
  <c r="V22" i="8" s="1"/>
  <c r="Q25" i="8"/>
  <c r="X10" i="8"/>
  <c r="X13" i="8" s="1"/>
  <c r="W14" i="8"/>
  <c r="W15" i="8"/>
  <c r="AG7" i="8"/>
  <c r="AF9" i="8"/>
  <c r="U22" i="8"/>
  <c r="U23" i="8"/>
  <c r="U24" i="8" s="1"/>
  <c r="AA12" i="8"/>
  <c r="V15" i="4"/>
  <c r="AB18" i="4"/>
  <c r="Z18" i="4"/>
  <c r="AI18" i="4"/>
  <c r="P19" i="4"/>
  <c r="P18" i="4"/>
  <c r="AC18" i="4"/>
  <c r="AD19" i="4"/>
  <c r="W18" i="4"/>
  <c r="T18" i="4"/>
  <c r="K19" i="4"/>
  <c r="S18" i="4"/>
  <c r="AJ18" i="4"/>
  <c r="AG19" i="4"/>
  <c r="Z19" i="4"/>
  <c r="AE18" i="4"/>
  <c r="Q18" i="4"/>
  <c r="N19" i="4"/>
  <c r="O18" i="4"/>
  <c r="U19" i="4"/>
  <c r="V18" i="4"/>
  <c r="N18" i="4"/>
  <c r="AK18" i="4"/>
  <c r="U18" i="4"/>
  <c r="AA18" i="4"/>
  <c r="AA19" i="4"/>
  <c r="AF19" i="4"/>
  <c r="AH18" i="4"/>
  <c r="I19" i="4"/>
  <c r="S19" i="4"/>
  <c r="T19" i="4"/>
  <c r="AD18" i="4"/>
  <c r="AC19" i="4"/>
  <c r="AB19" i="4"/>
  <c r="O19" i="4"/>
  <c r="AH19" i="4"/>
  <c r="R18" i="4"/>
  <c r="Y19" i="4"/>
  <c r="V19" i="4"/>
  <c r="L19" i="4"/>
  <c r="Y18" i="4"/>
  <c r="AI19" i="4"/>
  <c r="Q19" i="4"/>
  <c r="W19" i="4"/>
  <c r="X19" i="4"/>
  <c r="X18" i="4"/>
  <c r="R19" i="4"/>
  <c r="M19" i="4"/>
  <c r="AE19" i="4"/>
  <c r="AF18" i="4"/>
  <c r="AG18" i="4"/>
  <c r="AL18" i="4"/>
  <c r="AJ19" i="4"/>
  <c r="AK19" i="4"/>
  <c r="Z12" i="4"/>
  <c r="U16" i="4"/>
  <c r="X7" i="4"/>
  <c r="X9" i="4" s="1"/>
  <c r="W10" i="4"/>
  <c r="V23" i="8" l="1"/>
  <c r="V24" i="8" s="1"/>
  <c r="W14" i="4"/>
  <c r="W13" i="4"/>
  <c r="I20" i="4"/>
  <c r="I21" i="4"/>
  <c r="R25" i="8"/>
  <c r="AG9" i="8"/>
  <c r="AH7" i="8"/>
  <c r="AB12" i="8"/>
  <c r="W16" i="8"/>
  <c r="Y10" i="8"/>
  <c r="Y13" i="8" s="1"/>
  <c r="X14" i="8"/>
  <c r="X15" i="8"/>
  <c r="W15" i="4"/>
  <c r="U21" i="4"/>
  <c r="U23" i="4" s="1"/>
  <c r="Y21" i="4"/>
  <c r="AI21" i="4"/>
  <c r="S21" i="4"/>
  <c r="S23" i="4" s="1"/>
  <c r="AF21" i="4"/>
  <c r="AG21" i="4"/>
  <c r="V21" i="4"/>
  <c r="AJ21" i="4"/>
  <c r="N21" i="4"/>
  <c r="N22" i="4" s="1"/>
  <c r="AD21" i="4"/>
  <c r="W21" i="4"/>
  <c r="P21" i="4"/>
  <c r="P22" i="4" s="1"/>
  <c r="AL21" i="4"/>
  <c r="AH21" i="4"/>
  <c r="T21" i="4"/>
  <c r="AC21" i="4"/>
  <c r="Q21" i="4"/>
  <c r="X21" i="4"/>
  <c r="L21" i="4"/>
  <c r="AE21" i="4"/>
  <c r="K21" i="4"/>
  <c r="R21" i="4"/>
  <c r="Z21" i="4"/>
  <c r="M21" i="4"/>
  <c r="AK21" i="4"/>
  <c r="O21" i="4"/>
  <c r="AA21" i="4"/>
  <c r="AB21" i="4"/>
  <c r="V16" i="4"/>
  <c r="X10" i="4"/>
  <c r="Y7" i="4"/>
  <c r="Y9" i="4" s="1"/>
  <c r="AA12" i="4"/>
  <c r="J17" i="4" l="1"/>
  <c r="J20" i="4" s="1"/>
  <c r="K17" i="4" s="1"/>
  <c r="K20" i="4" s="1"/>
  <c r="L17" i="4" s="1"/>
  <c r="L20" i="4" s="1"/>
  <c r="M17" i="4" s="1"/>
  <c r="M20" i="4" s="1"/>
  <c r="N17" i="4" s="1"/>
  <c r="N20" i="4" s="1"/>
  <c r="O17" i="4" s="1"/>
  <c r="O20" i="4" s="1"/>
  <c r="P17" i="4" s="1"/>
  <c r="P20" i="4" s="1"/>
  <c r="Q17" i="4" s="1"/>
  <c r="Q20" i="4" s="1"/>
  <c r="R17" i="4" s="1"/>
  <c r="R20" i="4" s="1"/>
  <c r="S17" i="4" s="1"/>
  <c r="S20" i="4" s="1"/>
  <c r="T17" i="4" s="1"/>
  <c r="T20" i="4" s="1"/>
  <c r="U17" i="4" s="1"/>
  <c r="U20" i="4" s="1"/>
  <c r="V17" i="4" s="1"/>
  <c r="V20" i="4" s="1"/>
  <c r="W17" i="4" s="1"/>
  <c r="W20" i="4" s="1"/>
  <c r="X17" i="4" s="1"/>
  <c r="X20" i="4" s="1"/>
  <c r="Y17" i="4" s="1"/>
  <c r="Y20" i="4" s="1"/>
  <c r="Z17" i="4" s="1"/>
  <c r="Z20" i="4" s="1"/>
  <c r="AA17" i="4" s="1"/>
  <c r="AA20" i="4" s="1"/>
  <c r="AB17" i="4" s="1"/>
  <c r="AB20" i="4" s="1"/>
  <c r="AC17" i="4" s="1"/>
  <c r="AC20" i="4" s="1"/>
  <c r="AD17" i="4" s="1"/>
  <c r="AD20" i="4" s="1"/>
  <c r="AE17" i="4" s="1"/>
  <c r="AE20" i="4" s="1"/>
  <c r="AF17" i="4" s="1"/>
  <c r="AF20" i="4" s="1"/>
  <c r="AG17" i="4" s="1"/>
  <c r="AG20" i="4" s="1"/>
  <c r="AH17" i="4" s="1"/>
  <c r="AH20" i="4" s="1"/>
  <c r="AI17" i="4" s="1"/>
  <c r="AI20" i="4" s="1"/>
  <c r="AJ17" i="4" s="1"/>
  <c r="AJ20" i="4" s="1"/>
  <c r="AK17" i="4" s="1"/>
  <c r="AK20" i="4" s="1"/>
  <c r="AL17" i="4" s="1"/>
  <c r="AL20" i="4" s="1"/>
  <c r="I22" i="4"/>
  <c r="I23" i="4"/>
  <c r="I24" i="4" s="1"/>
  <c r="J24" i="4" s="1"/>
  <c r="J25" i="4" s="1"/>
  <c r="X14" i="4"/>
  <c r="X13" i="4"/>
  <c r="S25" i="8"/>
  <c r="Z10" i="8"/>
  <c r="Z13" i="8" s="1"/>
  <c r="Y14" i="8"/>
  <c r="Y15" i="8"/>
  <c r="X16" i="8"/>
  <c r="AC12" i="8"/>
  <c r="AH9" i="8"/>
  <c r="AI7" i="8"/>
  <c r="W22" i="8"/>
  <c r="W23" i="8"/>
  <c r="W24" i="8" s="1"/>
  <c r="X15" i="4"/>
  <c r="U22" i="4"/>
  <c r="N23" i="4"/>
  <c r="S22" i="4"/>
  <c r="P23" i="4"/>
  <c r="Q22" i="4"/>
  <c r="Q23" i="4"/>
  <c r="R23" i="4"/>
  <c r="R22" i="4"/>
  <c r="M22" i="4"/>
  <c r="M23" i="4"/>
  <c r="K23" i="4"/>
  <c r="K22" i="4"/>
  <c r="T22" i="4"/>
  <c r="T23" i="4"/>
  <c r="O22" i="4"/>
  <c r="O23" i="4"/>
  <c r="L23" i="4"/>
  <c r="L22" i="4"/>
  <c r="AB12" i="4"/>
  <c r="W16" i="4"/>
  <c r="Z7" i="4"/>
  <c r="Z9" i="4" s="1"/>
  <c r="Y10" i="4"/>
  <c r="V22" i="4"/>
  <c r="V23" i="4"/>
  <c r="Y14" i="4" l="1"/>
  <c r="Y13" i="4"/>
  <c r="T25" i="8"/>
  <c r="Y16" i="8"/>
  <c r="AI9" i="8"/>
  <c r="AJ7" i="8"/>
  <c r="AD12" i="8"/>
  <c r="X22" i="8"/>
  <c r="X23" i="8"/>
  <c r="X24" i="8" s="1"/>
  <c r="AA10" i="8"/>
  <c r="AA13" i="8" s="1"/>
  <c r="Z14" i="8"/>
  <c r="Z15" i="8"/>
  <c r="Y15" i="4"/>
  <c r="K24" i="4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I25" i="4"/>
  <c r="Z10" i="4"/>
  <c r="AA7" i="4"/>
  <c r="AA9" i="4" s="1"/>
  <c r="X16" i="4"/>
  <c r="W22" i="4"/>
  <c r="W23" i="4"/>
  <c r="AC12" i="4"/>
  <c r="Z14" i="4" l="1"/>
  <c r="Z13" i="4"/>
  <c r="Z16" i="8"/>
  <c r="Z22" i="8" s="1"/>
  <c r="U25" i="8"/>
  <c r="AB10" i="8"/>
  <c r="AB13" i="8" s="1"/>
  <c r="AA14" i="8"/>
  <c r="AA15" i="8"/>
  <c r="AJ9" i="8"/>
  <c r="AK7" i="8"/>
  <c r="AE12" i="8"/>
  <c r="Y22" i="8"/>
  <c r="Y23" i="8"/>
  <c r="Y24" i="8" s="1"/>
  <c r="Z15" i="4"/>
  <c r="W24" i="4"/>
  <c r="K25" i="4"/>
  <c r="AD12" i="4"/>
  <c r="Y16" i="4"/>
  <c r="AB7" i="4"/>
  <c r="AB9" i="4" s="1"/>
  <c r="AA10" i="4"/>
  <c r="X22" i="4"/>
  <c r="X23" i="4"/>
  <c r="AA14" i="4" l="1"/>
  <c r="AA13" i="4"/>
  <c r="Z23" i="8"/>
  <c r="Z24" i="8" s="1"/>
  <c r="AA16" i="8"/>
  <c r="AA23" i="8" s="1"/>
  <c r="V25" i="8"/>
  <c r="AK9" i="8"/>
  <c r="AL7" i="8"/>
  <c r="AF12" i="8"/>
  <c r="AC10" i="8"/>
  <c r="AC13" i="8" s="1"/>
  <c r="AB14" i="8"/>
  <c r="AB15" i="8"/>
  <c r="AA15" i="4"/>
  <c r="X24" i="4"/>
  <c r="L25" i="4"/>
  <c r="AB10" i="4"/>
  <c r="AC7" i="4"/>
  <c r="AC9" i="4" s="1"/>
  <c r="AE12" i="4"/>
  <c r="Y23" i="4"/>
  <c r="Y22" i="4"/>
  <c r="Z16" i="4"/>
  <c r="AB14" i="4" l="1"/>
  <c r="AB13" i="4"/>
  <c r="AA22" i="8"/>
  <c r="AA24" i="8"/>
  <c r="AB16" i="8"/>
  <c r="AB22" i="8" s="1"/>
  <c r="W25" i="8"/>
  <c r="AG12" i="8"/>
  <c r="AL9" i="8"/>
  <c r="AM7" i="8"/>
  <c r="AM9" i="8" s="1"/>
  <c r="AD10" i="8"/>
  <c r="AD13" i="8" s="1"/>
  <c r="AC14" i="8"/>
  <c r="AC15" i="8"/>
  <c r="AB15" i="4"/>
  <c r="Y24" i="4"/>
  <c r="M25" i="4"/>
  <c r="AD7" i="4"/>
  <c r="AD9" i="4" s="1"/>
  <c r="AA16" i="4"/>
  <c r="AC10" i="4"/>
  <c r="AF12" i="4"/>
  <c r="Z23" i="4"/>
  <c r="Z22" i="4"/>
  <c r="AC14" i="4" l="1"/>
  <c r="AC13" i="4"/>
  <c r="AB23" i="8"/>
  <c r="AB24" i="8" s="1"/>
  <c r="X25" i="8"/>
  <c r="AC16" i="8"/>
  <c r="AC23" i="8" s="1"/>
  <c r="AE10" i="8"/>
  <c r="AE13" i="8" s="1"/>
  <c r="AD14" i="8"/>
  <c r="AD15" i="8"/>
  <c r="AH12" i="8"/>
  <c r="AC15" i="4"/>
  <c r="Z24" i="4"/>
  <c r="N25" i="4"/>
  <c r="AG12" i="4"/>
  <c r="AE7" i="4"/>
  <c r="AE9" i="4" s="1"/>
  <c r="AD10" i="4"/>
  <c r="AA23" i="4"/>
  <c r="AA22" i="4"/>
  <c r="AB16" i="4"/>
  <c r="AD14" i="4" l="1"/>
  <c r="AD13" i="4"/>
  <c r="AC24" i="8"/>
  <c r="AC22" i="8"/>
  <c r="AD16" i="8"/>
  <c r="AD23" i="8" s="1"/>
  <c r="Y25" i="8"/>
  <c r="AE14" i="8"/>
  <c r="AF10" i="8"/>
  <c r="AF13" i="8" s="1"/>
  <c r="AE15" i="8"/>
  <c r="AI12" i="8"/>
  <c r="AD15" i="4"/>
  <c r="AA24" i="4"/>
  <c r="O25" i="4"/>
  <c r="AH12" i="4"/>
  <c r="AF7" i="4"/>
  <c r="AF9" i="4" s="1"/>
  <c r="AB22" i="4"/>
  <c r="AB23" i="4"/>
  <c r="AC16" i="4"/>
  <c r="AE10" i="4"/>
  <c r="AE14" i="4" l="1"/>
  <c r="AE13" i="4"/>
  <c r="AD24" i="8"/>
  <c r="AD22" i="8"/>
  <c r="Z25" i="8"/>
  <c r="AE16" i="8"/>
  <c r="AJ12" i="8"/>
  <c r="AF14" i="8"/>
  <c r="AF15" i="8"/>
  <c r="AG10" i="8"/>
  <c r="AG13" i="8" s="1"/>
  <c r="AE15" i="4"/>
  <c r="AB24" i="4"/>
  <c r="P25" i="4"/>
  <c r="AD16" i="4"/>
  <c r="AC22" i="4"/>
  <c r="AC23" i="4"/>
  <c r="AF10" i="4"/>
  <c r="AI12" i="4"/>
  <c r="AG7" i="4"/>
  <c r="AG9" i="4" s="1"/>
  <c r="AF14" i="4" l="1"/>
  <c r="AF13" i="4"/>
  <c r="AF16" i="8"/>
  <c r="AF22" i="8" s="1"/>
  <c r="AA25" i="8"/>
  <c r="AG14" i="8"/>
  <c r="AG15" i="8"/>
  <c r="AH10" i="8"/>
  <c r="AH13" i="8" s="1"/>
  <c r="AE22" i="8"/>
  <c r="AE23" i="8"/>
  <c r="AE24" i="8" s="1"/>
  <c r="AK12" i="8"/>
  <c r="AF15" i="4"/>
  <c r="AC24" i="4"/>
  <c r="Q25" i="4"/>
  <c r="AD22" i="4"/>
  <c r="AD23" i="4"/>
  <c r="AE16" i="4"/>
  <c r="AG10" i="4"/>
  <c r="AH7" i="4"/>
  <c r="AH9" i="4" s="1"/>
  <c r="AJ12" i="4"/>
  <c r="AG14" i="4" l="1"/>
  <c r="AG13" i="4"/>
  <c r="AF23" i="8"/>
  <c r="AF24" i="8" s="1"/>
  <c r="AB25" i="8"/>
  <c r="AG16" i="8"/>
  <c r="AG22" i="8" s="1"/>
  <c r="AL12" i="8"/>
  <c r="AH14" i="8"/>
  <c r="AI10" i="8"/>
  <c r="AI13" i="8" s="1"/>
  <c r="AH15" i="8"/>
  <c r="AG15" i="4"/>
  <c r="AD24" i="4"/>
  <c r="R25" i="4"/>
  <c r="AH10" i="4"/>
  <c r="AE23" i="4"/>
  <c r="AE22" i="4"/>
  <c r="AK12" i="4"/>
  <c r="AI7" i="4"/>
  <c r="AI9" i="4" s="1"/>
  <c r="AF16" i="4"/>
  <c r="AH14" i="4" l="1"/>
  <c r="AH13" i="4"/>
  <c r="AG23" i="8"/>
  <c r="AG24" i="8" s="1"/>
  <c r="AC25" i="8"/>
  <c r="AI14" i="8"/>
  <c r="AJ10" i="8"/>
  <c r="AJ13" i="8" s="1"/>
  <c r="AI15" i="8"/>
  <c r="AM12" i="8"/>
  <c r="AH16" i="8"/>
  <c r="AH15" i="4"/>
  <c r="AE24" i="4"/>
  <c r="S25" i="4"/>
  <c r="AG16" i="4"/>
  <c r="AF23" i="4"/>
  <c r="AF22" i="4"/>
  <c r="AI10" i="4"/>
  <c r="AJ7" i="4"/>
  <c r="AJ9" i="4" s="1"/>
  <c r="AL12" i="4"/>
  <c r="AI14" i="4" l="1"/>
  <c r="AI13" i="4"/>
  <c r="AI16" i="8"/>
  <c r="AI22" i="8" s="1"/>
  <c r="AD25" i="8"/>
  <c r="AK10" i="8"/>
  <c r="AK13" i="8" s="1"/>
  <c r="AJ14" i="8"/>
  <c r="AJ15" i="8"/>
  <c r="AH22" i="8"/>
  <c r="AH23" i="8"/>
  <c r="AH24" i="8" s="1"/>
  <c r="AI15" i="4"/>
  <c r="AF24" i="4"/>
  <c r="T25" i="4"/>
  <c r="AJ10" i="4"/>
  <c r="AH16" i="4"/>
  <c r="AK7" i="4"/>
  <c r="AK9" i="4" s="1"/>
  <c r="AG22" i="4"/>
  <c r="AG23" i="4"/>
  <c r="AJ14" i="4" l="1"/>
  <c r="AJ13" i="4"/>
  <c r="AI23" i="8"/>
  <c r="AI24" i="8" s="1"/>
  <c r="AJ16" i="8"/>
  <c r="AJ23" i="8" s="1"/>
  <c r="AE25" i="8"/>
  <c r="AL10" i="8"/>
  <c r="AL13" i="8" s="1"/>
  <c r="AK14" i="8"/>
  <c r="AK15" i="8"/>
  <c r="AJ15" i="4"/>
  <c r="AG24" i="4"/>
  <c r="U25" i="4"/>
  <c r="AI16" i="4"/>
  <c r="AL7" i="4"/>
  <c r="AL9" i="4" s="1"/>
  <c r="AK10" i="4"/>
  <c r="AH22" i="4"/>
  <c r="AH23" i="4"/>
  <c r="AK14" i="4" l="1"/>
  <c r="AK13" i="4"/>
  <c r="AJ24" i="8"/>
  <c r="AJ22" i="8"/>
  <c r="AF25" i="8"/>
  <c r="AK16" i="8"/>
  <c r="AM10" i="8"/>
  <c r="AL14" i="8"/>
  <c r="AL15" i="8"/>
  <c r="AK15" i="4"/>
  <c r="AH24" i="4"/>
  <c r="V25" i="4"/>
  <c r="AJ16" i="4"/>
  <c r="AL10" i="4"/>
  <c r="AI22" i="4"/>
  <c r="AI23" i="4"/>
  <c r="AM13" i="8" l="1"/>
  <c r="C16" i="8"/>
  <c r="AL14" i="4"/>
  <c r="AL13" i="4"/>
  <c r="AG25" i="8"/>
  <c r="AL16" i="8"/>
  <c r="AL22" i="8" s="1"/>
  <c r="AM14" i="8"/>
  <c r="AM15" i="8"/>
  <c r="AK22" i="8"/>
  <c r="AK23" i="8"/>
  <c r="AK24" i="8" s="1"/>
  <c r="AL15" i="4"/>
  <c r="C16" i="4"/>
  <c r="AI24" i="4"/>
  <c r="W25" i="4"/>
  <c r="AK16" i="4"/>
  <c r="AJ22" i="4"/>
  <c r="AJ23" i="4"/>
  <c r="AL23" i="8" l="1"/>
  <c r="AL24" i="8" s="1"/>
  <c r="AM16" i="8"/>
  <c r="AM23" i="8" s="1"/>
  <c r="AH25" i="8"/>
  <c r="AJ24" i="4"/>
  <c r="X25" i="4"/>
  <c r="AL16" i="4"/>
  <c r="AK23" i="4"/>
  <c r="AK22" i="4"/>
  <c r="AM22" i="8" l="1"/>
  <c r="C23" i="8" s="1"/>
  <c r="C24" i="8" s="1"/>
  <c r="AM24" i="8"/>
  <c r="AI25" i="8"/>
  <c r="AK24" i="4"/>
  <c r="Y25" i="4"/>
  <c r="AL23" i="4"/>
  <c r="AL22" i="4"/>
  <c r="C22" i="8" l="1"/>
  <c r="AJ25" i="8"/>
  <c r="AL24" i="4"/>
  <c r="C23" i="4"/>
  <c r="C24" i="4" s="1"/>
  <c r="Z25" i="4"/>
  <c r="C22" i="4"/>
  <c r="AK25" i="8" l="1"/>
  <c r="AA25" i="4"/>
  <c r="AL25" i="8" l="1"/>
  <c r="AM25" i="8"/>
  <c r="AB25" i="4"/>
  <c r="AC25" i="4" l="1"/>
  <c r="AD25" i="4" l="1"/>
  <c r="AE25" i="4" l="1"/>
  <c r="AF25" i="4" l="1"/>
  <c r="AG25" i="4" l="1"/>
  <c r="AH25" i="4" l="1"/>
  <c r="AI25" i="4" l="1"/>
  <c r="AJ25" i="4" l="1"/>
  <c r="AK25" i="4" l="1"/>
  <c r="AL25" i="4"/>
</calcChain>
</file>

<file path=xl/sharedStrings.xml><?xml version="1.0" encoding="utf-8"?>
<sst xmlns="http://schemas.openxmlformats.org/spreadsheetml/2006/main" count="2817" uniqueCount="779">
  <si>
    <t>Default Credit</t>
  </si>
  <si>
    <t>Credit Amounts</t>
  </si>
  <si>
    <t>Prevailing Wage</t>
  </si>
  <si>
    <t>YES</t>
  </si>
  <si>
    <t>Energy Community</t>
  </si>
  <si>
    <t>NO</t>
  </si>
  <si>
    <t>Domestic Content</t>
  </si>
  <si>
    <t>Tax-exempt penalty</t>
  </si>
  <si>
    <t>Total Elective Pay</t>
  </si>
  <si>
    <t>O&amp;M Growth Rate</t>
  </si>
  <si>
    <t>Energy Price ($/MWh)</t>
  </si>
  <si>
    <t>Derat</t>
  </si>
  <si>
    <t>Use default capital stack?</t>
  </si>
  <si>
    <t>Capital Stack</t>
  </si>
  <si>
    <t>Rate</t>
  </si>
  <si>
    <t>Weight</t>
  </si>
  <si>
    <t>Green Bank debt</t>
  </si>
  <si>
    <t>Tax-exempt "Muni" debt</t>
  </si>
  <si>
    <t>Market debt</t>
  </si>
  <si>
    <t>Equity (Residual)</t>
  </si>
  <si>
    <t>Bridge Loan Rate</t>
  </si>
  <si>
    <t>Resource</t>
  </si>
  <si>
    <t>Wind</t>
  </si>
  <si>
    <t>Stage</t>
  </si>
  <si>
    <t>Entry</t>
  </si>
  <si>
    <t>Construction</t>
  </si>
  <si>
    <t>Operation</t>
  </si>
  <si>
    <t>Project Years</t>
  </si>
  <si>
    <t>Year</t>
  </si>
  <si>
    <t>Discount Rate</t>
  </si>
  <si>
    <t>Capacity Factor</t>
  </si>
  <si>
    <t>RECs?</t>
  </si>
  <si>
    <t>Elective Pay</t>
  </si>
  <si>
    <t>Bridge Loan</t>
  </si>
  <si>
    <t>Fixed O&amp;M</t>
  </si>
  <si>
    <t>Interconnection</t>
  </si>
  <si>
    <t>Capital Recovery Factor</t>
  </si>
  <si>
    <t>Total Costs</t>
  </si>
  <si>
    <t xml:space="preserve">Subsidized OCC ($/kW) </t>
  </si>
  <si>
    <t>Output (MWh)</t>
  </si>
  <si>
    <t>Min DSCR</t>
  </si>
  <si>
    <t>Avg DSCR</t>
  </si>
  <si>
    <t>Gross Revenue</t>
  </si>
  <si>
    <t>Project Viability</t>
  </si>
  <si>
    <t>Variable O&amp;M</t>
  </si>
  <si>
    <t>Net Income</t>
  </si>
  <si>
    <t>Interest</t>
  </si>
  <si>
    <t>Principal</t>
  </si>
  <si>
    <t>Debt Service</t>
  </si>
  <si>
    <t>Debt Service Coverage Ratio</t>
  </si>
  <si>
    <t>Net Cashflow</t>
  </si>
  <si>
    <t>Solar</t>
  </si>
  <si>
    <r>
      <rPr>
        <sz val="11"/>
        <color theme="1"/>
        <rFont val="Calibri"/>
      </rPr>
      <t xml:space="preserve">Source: EIA. 2023. "Table 3. Cost and performance characteristics of new central station electricity generating technologies." In </t>
    </r>
    <r>
      <rPr>
        <i/>
        <sz val="11"/>
        <color theme="1"/>
        <rFont val="Calibri"/>
      </rPr>
      <t>Assumptions to the Annual Energy Outlook 2023: Electricity Market Module.</t>
    </r>
    <r>
      <rPr>
        <sz val="11"/>
        <color theme="1"/>
        <rFont val="Calibri"/>
      </rPr>
      <t xml:space="preserve"> Available at: https://www.eia.gov/outlooks/aeo/assumptions/pdf/EMM_Assumptions.pdf</t>
    </r>
  </si>
  <si>
    <t>Technology</t>
  </si>
  <si>
    <t>First available year</t>
  </si>
  <si>
    <t>Size (MW)</t>
  </si>
  <si>
    <t>Lead time (years)</t>
  </si>
  <si>
    <t>Base overnight cost (2022$/kW)</t>
  </si>
  <si>
    <t>Technological optimism factor</t>
  </si>
  <si>
    <t>Total overnight cost (2022$/kW)</t>
  </si>
  <si>
    <t>Variable O&amp;M (2022$/MWh)</t>
  </si>
  <si>
    <t>Fixed O&amp;M (2022$/kWy)</t>
  </si>
  <si>
    <t>Heat rate (Btu/kWh)</t>
  </si>
  <si>
    <t>LWR</t>
  </si>
  <si>
    <t>Nuclear: light water reactor</t>
  </si>
  <si>
    <t>SMR</t>
  </si>
  <si>
    <t>Nuclear: small modular reactor</t>
  </si>
  <si>
    <t>DGB</t>
  </si>
  <si>
    <t>Distributed generation: base</t>
  </si>
  <si>
    <t>Distributed generation: peak</t>
  </si>
  <si>
    <t>Battery</t>
  </si>
  <si>
    <t>Battery storage</t>
  </si>
  <si>
    <t>NA</t>
  </si>
  <si>
    <t>Geothermal</t>
  </si>
  <si>
    <t>Offshore</t>
  </si>
  <si>
    <t>Wind offshore</t>
  </si>
  <si>
    <t>Solar PV</t>
  </si>
  <si>
    <t>Hybrid</t>
  </si>
  <si>
    <t>Solar PV and storage</t>
  </si>
  <si>
    <t>CSP</t>
  </si>
  <si>
    <t>Solar thermal</t>
  </si>
  <si>
    <t>Key</t>
  </si>
  <si>
    <t>FinancialCase</t>
  </si>
  <si>
    <t>CostCase</t>
  </si>
  <si>
    <t>CRPYears</t>
  </si>
  <si>
    <t>TechDetail</t>
  </si>
  <si>
    <t>DisplayName</t>
  </si>
  <si>
    <t>RA3CSSPClass2</t>
  </si>
  <si>
    <t>R&amp;D</t>
  </si>
  <si>
    <t>Advanced</t>
  </si>
  <si>
    <t>Class2</t>
  </si>
  <si>
    <t>CSP - Class 2</t>
  </si>
  <si>
    <t>RM3CSSPClass2</t>
  </si>
  <si>
    <t>Moderate</t>
  </si>
  <si>
    <t>RC3CSSPClass2</t>
  </si>
  <si>
    <t>Conservative</t>
  </si>
  <si>
    <t>RA3CSSPClass3</t>
  </si>
  <si>
    <t>Class3</t>
  </si>
  <si>
    <t>CSP - Class 3</t>
  </si>
  <si>
    <t>RM3CSSPClass3</t>
  </si>
  <si>
    <t>RC3CSSPClass3</t>
  </si>
  <si>
    <t>RA3CSSPClass8</t>
  </si>
  <si>
    <t>Class8</t>
  </si>
  <si>
    <t>CSP - Class 8</t>
  </si>
  <si>
    <t>RM3CSSPClass8</t>
  </si>
  <si>
    <t>RC3CSSPClass8</t>
  </si>
  <si>
    <t>RA3OfndClass1</t>
  </si>
  <si>
    <t>OffShoreWind</t>
  </si>
  <si>
    <t>Class1</t>
  </si>
  <si>
    <t>Offshore Wind - Class 1</t>
  </si>
  <si>
    <t>RM3OfndClass1</t>
  </si>
  <si>
    <t>RC3OfndClass1</t>
  </si>
  <si>
    <t>RA3OfndClass2</t>
  </si>
  <si>
    <t>Offshore Wind - Class 2</t>
  </si>
  <si>
    <t>RM3OfndClass2</t>
  </si>
  <si>
    <t>RC3OfndClass2</t>
  </si>
  <si>
    <t>RA3OfndClass3</t>
  </si>
  <si>
    <t>Offshore Wind - Class 3</t>
  </si>
  <si>
    <t>RM3OfndClass3</t>
  </si>
  <si>
    <t>RC3OfndClass3</t>
  </si>
  <si>
    <t>RA3OfndClass4</t>
  </si>
  <si>
    <t>Class4</t>
  </si>
  <si>
    <t>Offshore Wind - Class 4</t>
  </si>
  <si>
    <t>RM3OfndClass4</t>
  </si>
  <si>
    <t>RC3OfndClass4</t>
  </si>
  <si>
    <t>RA3OfndClass5</t>
  </si>
  <si>
    <t>Class5</t>
  </si>
  <si>
    <t>Offshore Wind - Class 5</t>
  </si>
  <si>
    <t>RM3OfndClass5</t>
  </si>
  <si>
    <t>RC3OfndClass5</t>
  </si>
  <si>
    <t>RA3OfndClass6</t>
  </si>
  <si>
    <t>Class6</t>
  </si>
  <si>
    <t>Offshore Wind - Class 6</t>
  </si>
  <si>
    <t>RM3OfndClass6</t>
  </si>
  <si>
    <t>RC3OfndClass6</t>
  </si>
  <si>
    <t>RA3OfndClass7</t>
  </si>
  <si>
    <t>Class7</t>
  </si>
  <si>
    <t>Offshore Wind - Class 7</t>
  </si>
  <si>
    <t>RM3OfndClass7</t>
  </si>
  <si>
    <t>RC3OfndClass7</t>
  </si>
  <si>
    <t>RA3OfndClass8</t>
  </si>
  <si>
    <t>Offshore Wind - Class 8</t>
  </si>
  <si>
    <t>RM3OfndClass8</t>
  </si>
  <si>
    <t>RC3OfndClass8</t>
  </si>
  <si>
    <t>RA3OfndClass9</t>
  </si>
  <si>
    <t>Class9</t>
  </si>
  <si>
    <t>Offshore Wind - Class 9</t>
  </si>
  <si>
    <t>RM3OfndClass9</t>
  </si>
  <si>
    <t>RC3OfndClass9</t>
  </si>
  <si>
    <t>RA3OfndClass0</t>
  </si>
  <si>
    <t>Class10</t>
  </si>
  <si>
    <t>Offshore Wind - Class 10</t>
  </si>
  <si>
    <t>RM3OfndClass0</t>
  </si>
  <si>
    <t>RC3OfndClass0</t>
  </si>
  <si>
    <t>Class11</t>
  </si>
  <si>
    <t>Offshore Wind - Class 11</t>
  </si>
  <si>
    <t>Class12</t>
  </si>
  <si>
    <t>Offshore Wind - Class 12</t>
  </si>
  <si>
    <t>Class13</t>
  </si>
  <si>
    <t>Offshore Wind - Class 13</t>
  </si>
  <si>
    <t>Class14</t>
  </si>
  <si>
    <t>Offshore Wind - Class 14</t>
  </si>
  <si>
    <t>RA3UtPVClass1</t>
  </si>
  <si>
    <t>UtilityPV</t>
  </si>
  <si>
    <t>Utility PV - Class 1</t>
  </si>
  <si>
    <t>RM3UtPVClass1</t>
  </si>
  <si>
    <t>RC3UtPVClass1</t>
  </si>
  <si>
    <t>RA3UtPVClass2</t>
  </si>
  <si>
    <t>Utility PV - Class 2</t>
  </si>
  <si>
    <t>RM3UtPVClass2</t>
  </si>
  <si>
    <t>RC3UtPVClass2</t>
  </si>
  <si>
    <t>RA3UtPVClass3</t>
  </si>
  <si>
    <t>Utility PV - Class 3</t>
  </si>
  <si>
    <t>RM3UtPVClass3</t>
  </si>
  <si>
    <t>RC3UtPVClass3</t>
  </si>
  <si>
    <t>RA3UtPVClass4</t>
  </si>
  <si>
    <t>Utility PV - Class 4</t>
  </si>
  <si>
    <t>RM3UtPVClass4</t>
  </si>
  <si>
    <t>RC3UtPVClass4</t>
  </si>
  <si>
    <t>RA3UtPVClass5</t>
  </si>
  <si>
    <t>Utility PV - Class 5</t>
  </si>
  <si>
    <t>RM3UtPVClass5</t>
  </si>
  <si>
    <t>RC3UtPVClass5</t>
  </si>
  <si>
    <t>RA3UtPVClass6</t>
  </si>
  <si>
    <t>Utility PV - Class 6</t>
  </si>
  <si>
    <t>RM3UtPVClass6</t>
  </si>
  <si>
    <t>RC3UtPVClass6</t>
  </si>
  <si>
    <t>RA3UtPVClass7</t>
  </si>
  <si>
    <t>Utility PV - Class 7</t>
  </si>
  <si>
    <t>RM3UtPVClass7</t>
  </si>
  <si>
    <t>RC3UtPVClass7</t>
  </si>
  <si>
    <t>RA3UtPVClass8</t>
  </si>
  <si>
    <t>Utility PV - Class 8</t>
  </si>
  <si>
    <t>RM3UtPVClass8</t>
  </si>
  <si>
    <t>RC3UtPVClass8</t>
  </si>
  <si>
    <t>RA3UtPVClass9</t>
  </si>
  <si>
    <t>Utility PV - Class 9</t>
  </si>
  <si>
    <t>RM3UtPVClass9</t>
  </si>
  <si>
    <t>RC3UtPVClass9</t>
  </si>
  <si>
    <t>RA3UtPVClass0</t>
  </si>
  <si>
    <t>Utility PV - Class 10</t>
  </si>
  <si>
    <t>RM3UtPVClass0</t>
  </si>
  <si>
    <t>RC3UtPVClass0</t>
  </si>
  <si>
    <t>RA3LandClass1</t>
  </si>
  <si>
    <t>LandbasedWind</t>
  </si>
  <si>
    <t>Land-Based Wind - Class 1 - Technology 1</t>
  </si>
  <si>
    <t>RM3LandClass1</t>
  </si>
  <si>
    <t>RC3LandClass1</t>
  </si>
  <si>
    <t>RA3LandClass2</t>
  </si>
  <si>
    <t>Land-Based Wind - Class 2 - Technology 1</t>
  </si>
  <si>
    <t>RM3LandClass2</t>
  </si>
  <si>
    <t>RC3LandClass2</t>
  </si>
  <si>
    <t>RA3LandClass3</t>
  </si>
  <si>
    <t>Land-Based Wind - Class 3 - Technology 1</t>
  </si>
  <si>
    <t>RM3LandClass3</t>
  </si>
  <si>
    <t>RC3LandClass3</t>
  </si>
  <si>
    <t>RA3LandClass4</t>
  </si>
  <si>
    <t>Land-Based Wind - Class 4 - Technology 1</t>
  </si>
  <si>
    <t>RM3LandClass4</t>
  </si>
  <si>
    <t>RC3LandClass4</t>
  </si>
  <si>
    <t>RA3LandClass5</t>
  </si>
  <si>
    <t>Land-Based Wind - Class 5 - Technology 1</t>
  </si>
  <si>
    <t>RM3LandClass5</t>
  </si>
  <si>
    <t>RC3LandClass5</t>
  </si>
  <si>
    <t>RA3LandClass6</t>
  </si>
  <si>
    <t>Land-Based Wind - Class 6 - Technology 1</t>
  </si>
  <si>
    <t>RM3LandClass6</t>
  </si>
  <si>
    <t>RC3LandClass6</t>
  </si>
  <si>
    <t>RA3LandClass7</t>
  </si>
  <si>
    <t>Land-Based Wind - Class 7 - Technology 1</t>
  </si>
  <si>
    <t>RM3LandClass7</t>
  </si>
  <si>
    <t>RC3LandClass7</t>
  </si>
  <si>
    <t>RA3LandClass8</t>
  </si>
  <si>
    <t>Land-Based Wind - Class 8 - Technology 2</t>
  </si>
  <si>
    <t>RM3LandClass8</t>
  </si>
  <si>
    <t>RC3LandClass8</t>
  </si>
  <si>
    <t>RA3LandClass9</t>
  </si>
  <si>
    <t>Land-Based Wind - Class 9 - Technology 3</t>
  </si>
  <si>
    <t>RM3LandClass9</t>
  </si>
  <si>
    <t>RC3LandClass9</t>
  </si>
  <si>
    <t>RA3LandClass0</t>
  </si>
  <si>
    <t>Land-Based Wind - Class 10 - Technology 4</t>
  </si>
  <si>
    <t>RM3LandClass0</t>
  </si>
  <si>
    <t>RC3LandClass0</t>
  </si>
  <si>
    <t>RA3DindResid1</t>
  </si>
  <si>
    <t>DistributedWind</t>
  </si>
  <si>
    <t>ResidentialScaleClass1</t>
  </si>
  <si>
    <t>Residential DW - Class 1</t>
  </si>
  <si>
    <t>RM3DindResid1</t>
  </si>
  <si>
    <t>RC3DindResid1</t>
  </si>
  <si>
    <t>RA3DindComme1</t>
  </si>
  <si>
    <t>CommercialScaleClass1</t>
  </si>
  <si>
    <t>Commercial DW - Class 1</t>
  </si>
  <si>
    <t>RM3DindComme1</t>
  </si>
  <si>
    <t>RC3DindComme1</t>
  </si>
  <si>
    <t>RA3DindMidsi1</t>
  </si>
  <si>
    <t>MidsizeScaleClass1</t>
  </si>
  <si>
    <t>Midsize DW - Class 1</t>
  </si>
  <si>
    <t>RM3DindMidsi1</t>
  </si>
  <si>
    <t>RC3DindMidsi1</t>
  </si>
  <si>
    <t>RA3DindLarge1</t>
  </si>
  <si>
    <t>LargeScaleClass1</t>
  </si>
  <si>
    <t>Large DW - Class 1</t>
  </si>
  <si>
    <t>RM3DindLarge1</t>
  </si>
  <si>
    <t>RC3DindLarge1</t>
  </si>
  <si>
    <t>RA3DindResid2</t>
  </si>
  <si>
    <t>ResidentialScaleClass2</t>
  </si>
  <si>
    <t>Residential DW - Class 2</t>
  </si>
  <si>
    <t>RM3DindResid2</t>
  </si>
  <si>
    <t>RC3DindResid2</t>
  </si>
  <si>
    <t>RA3DindComme2</t>
  </si>
  <si>
    <t>CommercialScaleClass2</t>
  </si>
  <si>
    <t>Commercial DW - Class 2</t>
  </si>
  <si>
    <t>RM3DindComme2</t>
  </si>
  <si>
    <t>RC3DindComme2</t>
  </si>
  <si>
    <t>RA3DindMidsi2</t>
  </si>
  <si>
    <t>MidsizeScaleClass2</t>
  </si>
  <si>
    <t>Midsize DW - Class 2</t>
  </si>
  <si>
    <t>RM3DindMidsi2</t>
  </si>
  <si>
    <t>RC3DindMidsi2</t>
  </si>
  <si>
    <t>RA3DindLarge2</t>
  </si>
  <si>
    <t>LargeScaleClass2</t>
  </si>
  <si>
    <t>Large DW - Class 2</t>
  </si>
  <si>
    <t>RM3DindLarge2</t>
  </si>
  <si>
    <t>RC3DindLarge2</t>
  </si>
  <si>
    <t>RA3DindResid3</t>
  </si>
  <si>
    <t>ResidentialScaleClass3</t>
  </si>
  <si>
    <t>Residential DW - Class 3</t>
  </si>
  <si>
    <t>RM3DindResid3</t>
  </si>
  <si>
    <t>RC3DindResid3</t>
  </si>
  <si>
    <t>RA3DindComme3</t>
  </si>
  <si>
    <t>CommercialScaleClass3</t>
  </si>
  <si>
    <t>Commercial DW - Class 3</t>
  </si>
  <si>
    <t>RM3DindComme3</t>
  </si>
  <si>
    <t>RC3DindComme3</t>
  </si>
  <si>
    <t>RA3DindMidsi3</t>
  </si>
  <si>
    <t>MidsizeScaleClass3</t>
  </si>
  <si>
    <t>Midsize DW - Class 3</t>
  </si>
  <si>
    <t>RM3DindMidsi3</t>
  </si>
  <si>
    <t>RC3DindMidsi3</t>
  </si>
  <si>
    <t>RA3DindLarge3</t>
  </si>
  <si>
    <t>LargeScaleClass3</t>
  </si>
  <si>
    <t>Large DW - Class 3</t>
  </si>
  <si>
    <t>RM3DindLarge3</t>
  </si>
  <si>
    <t>RC3DindLarge3</t>
  </si>
  <si>
    <t>RA3DindResid4</t>
  </si>
  <si>
    <t>ResidentialScaleClass4</t>
  </si>
  <si>
    <t>Residential DW - Class 4</t>
  </si>
  <si>
    <t>RM3DindResid4</t>
  </si>
  <si>
    <t>RC3DindResid4</t>
  </si>
  <si>
    <t>RA3DindComme4</t>
  </si>
  <si>
    <t>CommercialScaleClass4</t>
  </si>
  <si>
    <t>Commercial DW - Class 4</t>
  </si>
  <si>
    <t>RM3DindComme4</t>
  </si>
  <si>
    <t>RC3DindComme4</t>
  </si>
  <si>
    <t>RA3DindMidsi4</t>
  </si>
  <si>
    <t>MidsizeScaleClass4</t>
  </si>
  <si>
    <t>Midsize DW - Class 4</t>
  </si>
  <si>
    <t>RM3DindMidsi4</t>
  </si>
  <si>
    <t>RC3DindMidsi4</t>
  </si>
  <si>
    <t>RA3DindLarge4</t>
  </si>
  <si>
    <t>LargeScaleClass4</t>
  </si>
  <si>
    <t>Large DW - Class 4</t>
  </si>
  <si>
    <t>RM3DindLarge4</t>
  </si>
  <si>
    <t>RC3DindLarge4</t>
  </si>
  <si>
    <t>RA3DindResid5</t>
  </si>
  <si>
    <t>ResidentialScaleClass5</t>
  </si>
  <si>
    <t>Residential DW - Class 5</t>
  </si>
  <si>
    <t>RM3DindResid5</t>
  </si>
  <si>
    <t>RC3DindResid5</t>
  </si>
  <si>
    <t>RA3DindComme5</t>
  </si>
  <si>
    <t>CommercialScaleClass5</t>
  </si>
  <si>
    <t>Commercial DW - Class 5</t>
  </si>
  <si>
    <t>RM3DindComme5</t>
  </si>
  <si>
    <t>RC3DindComme5</t>
  </si>
  <si>
    <t>RA3DindMidsi5</t>
  </si>
  <si>
    <t>MidsizeScaleClass5</t>
  </si>
  <si>
    <t>Midsize DW - Class 5</t>
  </si>
  <si>
    <t>RM3DindMidsi5</t>
  </si>
  <si>
    <t>RC3DindMidsi5</t>
  </si>
  <si>
    <t>RA3DindLarge5</t>
  </si>
  <si>
    <t>LargeScaleClass5</t>
  </si>
  <si>
    <t>Large DW - Class 5</t>
  </si>
  <si>
    <t>RM3DindLarge5</t>
  </si>
  <si>
    <t>RC3DindLarge5</t>
  </si>
  <si>
    <t>RA3DindResid6</t>
  </si>
  <si>
    <t>ResidentialScaleClass6</t>
  </si>
  <si>
    <t>Residential DW - Class 6</t>
  </si>
  <si>
    <t>RM3DindResid6</t>
  </si>
  <si>
    <t>RC3DindResid6</t>
  </si>
  <si>
    <t>RA3DindComme6</t>
  </si>
  <si>
    <t>CommercialScaleClass6</t>
  </si>
  <si>
    <t>Commercial DW - Class 6</t>
  </si>
  <si>
    <t>RM3DindComme6</t>
  </si>
  <si>
    <t>RC3DindComme6</t>
  </si>
  <si>
    <t>RA3DindMidsi6</t>
  </si>
  <si>
    <t>MidsizeScaleClass6</t>
  </si>
  <si>
    <t>Midsize DW - Class 6</t>
  </si>
  <si>
    <t>RM3DindMidsi6</t>
  </si>
  <si>
    <t>RC3DindMidsi6</t>
  </si>
  <si>
    <t>RA3DindLarge6</t>
  </si>
  <si>
    <t>LargeScaleClass6</t>
  </si>
  <si>
    <t>Large DW - Class 6</t>
  </si>
  <si>
    <t>RM3DindLarge6</t>
  </si>
  <si>
    <t>RC3DindLarge6</t>
  </si>
  <si>
    <t>RA3DindResid7</t>
  </si>
  <si>
    <t>ResidentialScaleClass7</t>
  </si>
  <si>
    <t>Residential DW - Class 7</t>
  </si>
  <si>
    <t>RM3DindResid7</t>
  </si>
  <si>
    <t>RC3DindResid7</t>
  </si>
  <si>
    <t>RA3DindComme7</t>
  </si>
  <si>
    <t>CommercialScaleClass7</t>
  </si>
  <si>
    <t>Commercial DW - Class 7</t>
  </si>
  <si>
    <t>RM3DindComme7</t>
  </si>
  <si>
    <t>RC3DindComme7</t>
  </si>
  <si>
    <t>RA3DindMidsi7</t>
  </si>
  <si>
    <t>MidsizeScaleClass7</t>
  </si>
  <si>
    <t>Midsize DW - Class 7</t>
  </si>
  <si>
    <t>RM3DindMidsi7</t>
  </si>
  <si>
    <t>RC3DindMidsi7</t>
  </si>
  <si>
    <t>RA3DindLarge7</t>
  </si>
  <si>
    <t>LargeScaleClass7</t>
  </si>
  <si>
    <t>Large DW - Class 7</t>
  </si>
  <si>
    <t>RM3DindLarge7</t>
  </si>
  <si>
    <t>RC3DindLarge7</t>
  </si>
  <si>
    <t>RA3DindResid8</t>
  </si>
  <si>
    <t>ResidentialScaleClass8</t>
  </si>
  <si>
    <t>Residential DW - Class 8</t>
  </si>
  <si>
    <t>RM3DindResid8</t>
  </si>
  <si>
    <t>RC3DindResid8</t>
  </si>
  <si>
    <t>RA3DindComme8</t>
  </si>
  <si>
    <t>CommercialScaleClass8</t>
  </si>
  <si>
    <t>Commercial DW - Class 8</t>
  </si>
  <si>
    <t>RM3DindComme8</t>
  </si>
  <si>
    <t>RC3DindComme8</t>
  </si>
  <si>
    <t>RA3DindMidsi8</t>
  </si>
  <si>
    <t>MidsizeScaleClass8</t>
  </si>
  <si>
    <t>Midsize DW - Class 8</t>
  </si>
  <si>
    <t>RM3DindMidsi8</t>
  </si>
  <si>
    <t>RC3DindMidsi8</t>
  </si>
  <si>
    <t>RA3DindLarge8</t>
  </si>
  <si>
    <t>LargeScaleClass8</t>
  </si>
  <si>
    <t>Large DW - Class 8</t>
  </si>
  <si>
    <t>RM3DindLarge8</t>
  </si>
  <si>
    <t>RC3DindLarge8</t>
  </si>
  <si>
    <t>RA3DindResid9</t>
  </si>
  <si>
    <t>ResidentialScaleClass9</t>
  </si>
  <si>
    <t>Residential DW - Class 9</t>
  </si>
  <si>
    <t>RM3DindResid9</t>
  </si>
  <si>
    <t>RC3DindResid9</t>
  </si>
  <si>
    <t>RA3DindComme9</t>
  </si>
  <si>
    <t>CommercialScaleClass9</t>
  </si>
  <si>
    <t>Commercial DW - Class 9</t>
  </si>
  <si>
    <t>RM3DindComme9</t>
  </si>
  <si>
    <t>RC3DindComme9</t>
  </si>
  <si>
    <t>RA3DindMidsi9</t>
  </si>
  <si>
    <t>MidsizeScaleClass9</t>
  </si>
  <si>
    <t>Midsize DW - Class 9</t>
  </si>
  <si>
    <t>RM3DindMidsi9</t>
  </si>
  <si>
    <t>RC3DindMidsi9</t>
  </si>
  <si>
    <t>RA3DindLarge9</t>
  </si>
  <si>
    <t>LargeScaleClass9</t>
  </si>
  <si>
    <t>Large DW - Class 9</t>
  </si>
  <si>
    <t>RM3DindLarge9</t>
  </si>
  <si>
    <t>RC3DindLarge9</t>
  </si>
  <si>
    <t>RA3DindResid0</t>
  </si>
  <si>
    <t>ResidentialScaleClass10</t>
  </si>
  <si>
    <t>Residential DW - Class 10</t>
  </si>
  <si>
    <t>RM3DindResid0</t>
  </si>
  <si>
    <t>RC3DindResid0</t>
  </si>
  <si>
    <t>RA3DindComme0</t>
  </si>
  <si>
    <t>CommercialScaleClass10</t>
  </si>
  <si>
    <t>Commercial DW - Class 10</t>
  </si>
  <si>
    <t>RM3DindComme0</t>
  </si>
  <si>
    <t>RC3DindComme0</t>
  </si>
  <si>
    <t>RA3DindMidsi0</t>
  </si>
  <si>
    <t>MidsizeScaleClass10</t>
  </si>
  <si>
    <t>Midsize DW - Class 10</t>
  </si>
  <si>
    <t>RM3DindMidsi0</t>
  </si>
  <si>
    <t>RC3DindMidsi0</t>
  </si>
  <si>
    <t>RA3DindLarge0</t>
  </si>
  <si>
    <t>LargeScaleClass10</t>
  </si>
  <si>
    <t>Large DW - Class 10</t>
  </si>
  <si>
    <t>RM3DindLarge0</t>
  </si>
  <si>
    <t>RC3DindLarge0</t>
  </si>
  <si>
    <t>RA3CoPVClass1</t>
  </si>
  <si>
    <t>CommPV</t>
  </si>
  <si>
    <t>Commercial PV - Class 1</t>
  </si>
  <si>
    <t>RM3CoPVClass1</t>
  </si>
  <si>
    <t>RC3CoPVClass1</t>
  </si>
  <si>
    <t>RA3CoPVClass2</t>
  </si>
  <si>
    <t>Commercial PV - Class 2</t>
  </si>
  <si>
    <t>RM3CoPVClass2</t>
  </si>
  <si>
    <t>RC3CoPVClass2</t>
  </si>
  <si>
    <t>RA3CoPVClass3</t>
  </si>
  <si>
    <t>Commercial PV - Class 3</t>
  </si>
  <si>
    <t>RM3CoPVClass3</t>
  </si>
  <si>
    <t>RC3CoPVClass3</t>
  </si>
  <si>
    <t>RA3CoPVClass4</t>
  </si>
  <si>
    <t>Commercial PV - Class 4</t>
  </si>
  <si>
    <t>RM3CoPVClass4</t>
  </si>
  <si>
    <t>RC3CoPVClass4</t>
  </si>
  <si>
    <t>RA3CoPVClass5</t>
  </si>
  <si>
    <t>Commercial PV - Class 5</t>
  </si>
  <si>
    <t>RM3CoPVClass5</t>
  </si>
  <si>
    <t>RC3CoPVClass5</t>
  </si>
  <si>
    <t>RA3CoPVClass6</t>
  </si>
  <si>
    <t>Commercial PV - Class 6</t>
  </si>
  <si>
    <t>RM3CoPVClass6</t>
  </si>
  <si>
    <t>RC3CoPVClass6</t>
  </si>
  <si>
    <t>RA3CoPVClass7</t>
  </si>
  <si>
    <t>Commercial PV - Class 7</t>
  </si>
  <si>
    <t>RM3CoPVClass7</t>
  </si>
  <si>
    <t>RC3CoPVClass7</t>
  </si>
  <si>
    <t>RA3CoPVClass8</t>
  </si>
  <si>
    <t>Commercial PV - Class 8</t>
  </si>
  <si>
    <t>RM3CoPVClass8</t>
  </si>
  <si>
    <t>RC3CoPVClass8</t>
  </si>
  <si>
    <t>RA3CoPVClass9</t>
  </si>
  <si>
    <t>Commercial PV - Class 9</t>
  </si>
  <si>
    <t>RM3CoPVClass9</t>
  </si>
  <si>
    <t>RC3CoPVClass9</t>
  </si>
  <si>
    <t>RA3CoPVClass0</t>
  </si>
  <si>
    <t>Commercial PV - Class 10</t>
  </si>
  <si>
    <t>RM3CoPVClass0</t>
  </si>
  <si>
    <t>RC3CoPVClass0</t>
  </si>
  <si>
    <t>RA3RePVClass1</t>
  </si>
  <si>
    <t>ResPV</t>
  </si>
  <si>
    <t>Residential PV - Class 1</t>
  </si>
  <si>
    <t>RM3RePVClass1</t>
  </si>
  <si>
    <t>RC3RePVClass1</t>
  </si>
  <si>
    <t>RA3RePVClass2</t>
  </si>
  <si>
    <t>Residential PV - Class 2</t>
  </si>
  <si>
    <t>RM3RePVClass2</t>
  </si>
  <si>
    <t>RC3RePVClass2</t>
  </si>
  <si>
    <t>RA3RePVClass3</t>
  </si>
  <si>
    <t>Residential PV - Class 3</t>
  </si>
  <si>
    <t>RM3RePVClass3</t>
  </si>
  <si>
    <t>RC3RePVClass3</t>
  </si>
  <si>
    <t>RA3RePVClass4</t>
  </si>
  <si>
    <t>Residential PV - Class 4</t>
  </si>
  <si>
    <t>RM3RePVClass4</t>
  </si>
  <si>
    <t>RC3RePVClass4</t>
  </si>
  <si>
    <t>RA3RePVClass5</t>
  </si>
  <si>
    <t>Residential PV - Class 5</t>
  </si>
  <si>
    <t>RM3RePVClass5</t>
  </si>
  <si>
    <t>RC3RePVClass5</t>
  </si>
  <si>
    <t>RA3RePVClass6</t>
  </si>
  <si>
    <t>Residential PV - Class 6</t>
  </si>
  <si>
    <t>RM3RePVClass6</t>
  </si>
  <si>
    <t>RC3RePVClass6</t>
  </si>
  <si>
    <t>RA3RePVClass7</t>
  </si>
  <si>
    <t>Residential PV - Class 7</t>
  </si>
  <si>
    <t>RM3RePVClass7</t>
  </si>
  <si>
    <t>RC3RePVClass7</t>
  </si>
  <si>
    <t>RA3RePVClass8</t>
  </si>
  <si>
    <t>Residential PV - Class 8</t>
  </si>
  <si>
    <t>RM3RePVClass8</t>
  </si>
  <si>
    <t>RC3RePVClass8</t>
  </si>
  <si>
    <t>RA3RePVClass9</t>
  </si>
  <si>
    <t>Residential PV - Class 9</t>
  </si>
  <si>
    <t>RM3RePVClass9</t>
  </si>
  <si>
    <t>RC3RePVClass9</t>
  </si>
  <si>
    <t>RA3RePVClass0</t>
  </si>
  <si>
    <t>Residential PV - Class 10</t>
  </si>
  <si>
    <t>RM3RePVClass0</t>
  </si>
  <si>
    <t>RC3RePVClass0</t>
  </si>
  <si>
    <t>RA3GealHydroh</t>
  </si>
  <si>
    <t>HydroFlash</t>
  </si>
  <si>
    <t>Geothermal - Hydro / Flash</t>
  </si>
  <si>
    <t>RM3GealHydroh</t>
  </si>
  <si>
    <t>RC3GealHydroh</t>
  </si>
  <si>
    <t>RA3GealHydroy</t>
  </si>
  <si>
    <t>HydroBinary</t>
  </si>
  <si>
    <t>Geothermal - Hydro / Binary</t>
  </si>
  <si>
    <t>RM3GealHydroy</t>
  </si>
  <si>
    <t>RC3GealHydroy</t>
  </si>
  <si>
    <t>RA3GealNFEGSh</t>
  </si>
  <si>
    <t>NFEGSFlash</t>
  </si>
  <si>
    <t>Geothermal - NF EGS / Flash</t>
  </si>
  <si>
    <t>RM3GealNFEGSh</t>
  </si>
  <si>
    <t>RC3GealNFEGSh</t>
  </si>
  <si>
    <t>RA3GealNFEGSy</t>
  </si>
  <si>
    <t>NFEGSBinary</t>
  </si>
  <si>
    <t>Geothermal - NF EGS / Binary</t>
  </si>
  <si>
    <t>RM3GealNFEGSy</t>
  </si>
  <si>
    <t>RC3GealNFEGSy</t>
  </si>
  <si>
    <t>RA3GealDeepEh</t>
  </si>
  <si>
    <t>DeepEGSFlash</t>
  </si>
  <si>
    <t>Geothermal - Deep EGS / Flash</t>
  </si>
  <si>
    <t>RM3GealDeepEh</t>
  </si>
  <si>
    <t>RC3GealDeepEh</t>
  </si>
  <si>
    <t>RA3GealDeepEy</t>
  </si>
  <si>
    <t>DeepEGSBinary</t>
  </si>
  <si>
    <t>Geothermal - Deep EGS / Binary</t>
  </si>
  <si>
    <t>RM3GealDeepEy</t>
  </si>
  <si>
    <t>RC3GealDeepEy</t>
  </si>
  <si>
    <t>RM6NuarNucler</t>
  </si>
  <si>
    <t>Nuclear</t>
  </si>
  <si>
    <t>Nuclear - AP1000</t>
  </si>
  <si>
    <t>RM6NuarNucleR</t>
  </si>
  <si>
    <t>NuclearSMR</t>
  </si>
  <si>
    <t>Nuclear - Small Modular Reactor</t>
  </si>
  <si>
    <t>RA4BierDedicd</t>
  </si>
  <si>
    <t>Biopower</t>
  </si>
  <si>
    <t>Dedicated</t>
  </si>
  <si>
    <t>Biopower - Dedicated</t>
  </si>
  <si>
    <t>RM4BierDedicd</t>
  </si>
  <si>
    <t>RC4BierDedicd</t>
  </si>
  <si>
    <t>RA*Utge2Hr Be</t>
  </si>
  <si>
    <t>*</t>
  </si>
  <si>
    <t>Utility-Scale Battery Storage</t>
  </si>
  <si>
    <t>2Hr Battery Storage</t>
  </si>
  <si>
    <t>Utility-Scale Battery Storage - 2Hr</t>
  </si>
  <si>
    <t>RM*Utge2Hr Be</t>
  </si>
  <si>
    <t>RC*Utge2Hr Be</t>
  </si>
  <si>
    <t>RA*Utge4Hr Be</t>
  </si>
  <si>
    <t>4Hr Battery Storage</t>
  </si>
  <si>
    <t>Utility-Scale Battery Storage - 4Hr</t>
  </si>
  <si>
    <t>RM*Utge4Hr Be</t>
  </si>
  <si>
    <t>RC*Utge4Hr Be</t>
  </si>
  <si>
    <t>RA*Utge6Hr Be</t>
  </si>
  <si>
    <t>6Hr Battery Storage</t>
  </si>
  <si>
    <t>Utility-Scale Battery Storage - 6Hr</t>
  </si>
  <si>
    <t>RM*Utge6Hr Be</t>
  </si>
  <si>
    <t>RC*Utge6Hr Be</t>
  </si>
  <si>
    <t>RA*Utge8Hr Be</t>
  </si>
  <si>
    <t>8Hr Battery Storage</t>
  </si>
  <si>
    <t>Utility-Scale Battery Storage - 8Hr</t>
  </si>
  <si>
    <t>RM*Utge8Hr Be</t>
  </si>
  <si>
    <t>RC*Utge8Hr Be</t>
  </si>
  <si>
    <t>RA*Utge10Hr e</t>
  </si>
  <si>
    <t>10Hr Battery Storage</t>
  </si>
  <si>
    <t>Utility-Scale Battery Storage - 10Hr</t>
  </si>
  <si>
    <t>RM*Utge10Hr e</t>
  </si>
  <si>
    <t>RC*Utge10Hr e</t>
  </si>
  <si>
    <t>RA1HyerNPD11</t>
  </si>
  <si>
    <t>Hydropower</t>
  </si>
  <si>
    <t>NPD1</t>
  </si>
  <si>
    <t>Hydropower - NPD 1</t>
  </si>
  <si>
    <t>RM1HyerNPD11</t>
  </si>
  <si>
    <t>RC1HyerNPD11</t>
  </si>
  <si>
    <t>RA1HyerNPD22</t>
  </si>
  <si>
    <t>NPD2</t>
  </si>
  <si>
    <t>Hydropower - NPD 2</t>
  </si>
  <si>
    <t>RM1HyerNPD22</t>
  </si>
  <si>
    <t>RC1HyerNPD22</t>
  </si>
  <si>
    <t>RA1HyerNPD33</t>
  </si>
  <si>
    <t>NPD3</t>
  </si>
  <si>
    <t>Hydropower - NPD 3</t>
  </si>
  <si>
    <t>RM1HyerNPD33</t>
  </si>
  <si>
    <t>RC1HyerNPD33</t>
  </si>
  <si>
    <t>RA1HyerNPD44</t>
  </si>
  <si>
    <t>NPD4</t>
  </si>
  <si>
    <t>Hydropower - NPD 4</t>
  </si>
  <si>
    <t>RM1HyerNPD44</t>
  </si>
  <si>
    <t>RC1HyerNPD44</t>
  </si>
  <si>
    <t>RA1HyerNPD55</t>
  </si>
  <si>
    <t>NPD5</t>
  </si>
  <si>
    <t>Hydropower - NPD 5</t>
  </si>
  <si>
    <t>RM1HyerNPD55</t>
  </si>
  <si>
    <t>RC1HyerNPD55</t>
  </si>
  <si>
    <t>RA1HyerNPD66</t>
  </si>
  <si>
    <t>NPD6</t>
  </si>
  <si>
    <t>Hydropower - NPD 6</t>
  </si>
  <si>
    <t>RM1HyerNPD66</t>
  </si>
  <si>
    <t>RC1HyerNPD66</t>
  </si>
  <si>
    <t>RA1HyerNPD77</t>
  </si>
  <si>
    <t>NPD7</t>
  </si>
  <si>
    <t>Hydropower - NPD 7</t>
  </si>
  <si>
    <t>RM1HyerNPD77</t>
  </si>
  <si>
    <t>RC1HyerNPD77</t>
  </si>
  <si>
    <t>RA1HyerNPD88</t>
  </si>
  <si>
    <t>NPD8</t>
  </si>
  <si>
    <t>Hydropower - NPD 8</t>
  </si>
  <si>
    <t>RM1HyerNPD88</t>
  </si>
  <si>
    <t>RC1HyerNPD88</t>
  </si>
  <si>
    <t>RA1HyerNSD11</t>
  </si>
  <si>
    <t>NSD1</t>
  </si>
  <si>
    <t>Hydropower - NSD 1</t>
  </si>
  <si>
    <t>RM1HyerNSD11</t>
  </si>
  <si>
    <t>RC1HyerNSD11</t>
  </si>
  <si>
    <t>RA1HyerNSD22</t>
  </si>
  <si>
    <t>NSD2</t>
  </si>
  <si>
    <t>Hydropower - NSD 2</t>
  </si>
  <si>
    <t>RM1HyerNSD22</t>
  </si>
  <si>
    <t>RC1HyerNSD22</t>
  </si>
  <si>
    <t>RA1HyerNSD33</t>
  </si>
  <si>
    <t>NSD3</t>
  </si>
  <si>
    <t>Hydropower - NSD 3</t>
  </si>
  <si>
    <t>RM1HyerNSD33</t>
  </si>
  <si>
    <t>RC1HyerNSD33</t>
  </si>
  <si>
    <t>RA1HyerNSD44</t>
  </si>
  <si>
    <t>NSD4</t>
  </si>
  <si>
    <t>Hydropower - NSD 4</t>
  </si>
  <si>
    <t>RM1HyerNSD44</t>
  </si>
  <si>
    <t>RC1HyerNSD44</t>
  </si>
  <si>
    <t>RA*Coge1Hr Be</t>
  </si>
  <si>
    <t>Commercial Battery Storage</t>
  </si>
  <si>
    <t>1Hr Battery Storage</t>
  </si>
  <si>
    <t>Commercial Battery Storage 1Hr</t>
  </si>
  <si>
    <t>RM*Coge1Hr Be</t>
  </si>
  <si>
    <t>RC*Coge1Hr Be</t>
  </si>
  <si>
    <t>RA*Coge2Hr Be</t>
  </si>
  <si>
    <t>Commercial Battery Storage 2Hr</t>
  </si>
  <si>
    <t>RM*Coge2Hr Be</t>
  </si>
  <si>
    <t>RC*Coge2Hr Be</t>
  </si>
  <si>
    <t>RA*Coge4Hr Be</t>
  </si>
  <si>
    <t>Commercial Battery Storage 4Hr</t>
  </si>
  <si>
    <t>RM*Coge4Hr Be</t>
  </si>
  <si>
    <t>RC*Coge4Hr Be</t>
  </si>
  <si>
    <t>RA*Coge6Hr Be</t>
  </si>
  <si>
    <t>Commercial Battery Storage 6Hr</t>
  </si>
  <si>
    <t>RM*Coge6Hr Be</t>
  </si>
  <si>
    <t>RC*Coge6Hr Be</t>
  </si>
  <si>
    <t>RA*Coge8Hr Be</t>
  </si>
  <si>
    <t>Commercial Battery Storage 8Hr</t>
  </si>
  <si>
    <t>RM*Coge8Hr Be</t>
  </si>
  <si>
    <t>RC*Coge8Hr Be</t>
  </si>
  <si>
    <t>RA*RegeShorte</t>
  </si>
  <si>
    <t>Residential Battery Storage</t>
  </si>
  <si>
    <t>ShortDurationResStorage</t>
  </si>
  <si>
    <t>Residential Battery Storage - 5 kW - 12.5 kWh</t>
  </si>
  <si>
    <t>RM*RegeShorte</t>
  </si>
  <si>
    <t>RC*RegeShorte</t>
  </si>
  <si>
    <t>RA*Rege5kW/2e</t>
  </si>
  <si>
    <t>5kW/20kWh Battery Storage</t>
  </si>
  <si>
    <t>Residential Battery Storage - 5 kW - 20 kWh</t>
  </si>
  <si>
    <t>RM*Rege5kW/2e</t>
  </si>
  <si>
    <t>RC*Rege5kW/2e</t>
  </si>
  <si>
    <t>RA3UtryClass1</t>
  </si>
  <si>
    <t>Utility-Scale PV-Plus-Battery</t>
  </si>
  <si>
    <t>PV+Storage - Class 1</t>
  </si>
  <si>
    <t>RM3UtryClass1</t>
  </si>
  <si>
    <t>RC3UtryClass1</t>
  </si>
  <si>
    <t>RA3UtryClass2</t>
  </si>
  <si>
    <t>PV+Storage - Class 2</t>
  </si>
  <si>
    <t>RM3UtryClass2</t>
  </si>
  <si>
    <t>RC3UtryClass2</t>
  </si>
  <si>
    <t>RA3UtryClass3</t>
  </si>
  <si>
    <t>PV+Storage - Class 3</t>
  </si>
  <si>
    <t>RM3UtryClass3</t>
  </si>
  <si>
    <t>RC3UtryClass3</t>
  </si>
  <si>
    <t>RA3UtryClass4</t>
  </si>
  <si>
    <t>PV+Storage - Class 4</t>
  </si>
  <si>
    <t>RM3UtryClass4</t>
  </si>
  <si>
    <t>RC3UtryClass4</t>
  </si>
  <si>
    <t>RA3UtryClass5</t>
  </si>
  <si>
    <t>PV+Storage - Class 5</t>
  </si>
  <si>
    <t>RM3UtryClass5</t>
  </si>
  <si>
    <t>RC3UtryClass5</t>
  </si>
  <si>
    <t>RA3UtryClass6</t>
  </si>
  <si>
    <t>PV+Storage - Class 6</t>
  </si>
  <si>
    <t>RM3UtryClass6</t>
  </si>
  <si>
    <t>RC3UtryClass6</t>
  </si>
  <si>
    <t>RA3UtryClass7</t>
  </si>
  <si>
    <t>PV+Storage - Class 7</t>
  </si>
  <si>
    <t>RM3UtryClass7</t>
  </si>
  <si>
    <t>RC3UtryClass7</t>
  </si>
  <si>
    <t>RA3UtryClass8</t>
  </si>
  <si>
    <t>PV+Storage - Class 8</t>
  </si>
  <si>
    <t>RM3UtryClass8</t>
  </si>
  <si>
    <t>RC3UtryClass8</t>
  </si>
  <si>
    <t>RA3UtryClass9</t>
  </si>
  <si>
    <t>PV+Storage - Class 9</t>
  </si>
  <si>
    <t>RM3UtryClass9</t>
  </si>
  <si>
    <t>RC3UtryClass9</t>
  </si>
  <si>
    <t>RA3UtryClass0</t>
  </si>
  <si>
    <t>PV+Storage - Class 10</t>
  </si>
  <si>
    <t>RM3UtryClass0</t>
  </si>
  <si>
    <t>RC3UtryClass0</t>
  </si>
  <si>
    <r>
      <t xml:space="preserve">Source: NREL. 2023. </t>
    </r>
    <r>
      <rPr>
        <i/>
        <sz val="11"/>
        <color theme="1"/>
        <rFont val="Calibri"/>
      </rPr>
      <t>2023 Electricity ATB Technologies and Data Overview.</t>
    </r>
    <r>
      <rPr>
        <sz val="11"/>
        <color theme="1"/>
        <rFont val="Calibri"/>
      </rPr>
      <t xml:space="preserve"> Available at: https://atb.nrel.gov/electricity/2023/index</t>
    </r>
  </si>
  <si>
    <t>Cash Reserve Rate</t>
  </si>
  <si>
    <t>Cash Buffer</t>
  </si>
  <si>
    <t>Alternative WACC</t>
  </si>
  <si>
    <t>Interconnection Costs ($/kWh)</t>
  </si>
  <si>
    <t>Base system size (MW)</t>
  </si>
  <si>
    <t>Use Default?</t>
  </si>
  <si>
    <t>Alternate</t>
  </si>
  <si>
    <t>Model Value</t>
  </si>
  <si>
    <t>Fixed O&amp;M ($/kWy)</t>
  </si>
  <si>
    <t>Cash buffer as % of initial capital expenditure</t>
  </si>
  <si>
    <t>Construction Years</t>
  </si>
  <si>
    <t>Model Results</t>
  </si>
  <si>
    <t>DEFAULT</t>
  </si>
  <si>
    <t>N/A</t>
  </si>
  <si>
    <t>Percentage of ITC elective pay used to reduce project debt</t>
  </si>
  <si>
    <t>Reduce project debt with ITC elective pay?</t>
  </si>
  <si>
    <t>Debt Outstanding (Beginning of year)</t>
  </si>
  <si>
    <t>Debt Outstanding (End of year)</t>
  </si>
  <si>
    <t>Unsubsidized levelized cost ($/MWh)</t>
  </si>
  <si>
    <t>Subsidized levelized cost ($/MWh)</t>
  </si>
  <si>
    <t>Overdraft Rate</t>
  </si>
  <si>
    <t>&lt;- Togglable model input</t>
  </si>
  <si>
    <t>Lifetime Output (MWh)</t>
  </si>
  <si>
    <t>Capital Expenditure</t>
  </si>
  <si>
    <t>Variable O&amp;M ($/MWh)</t>
  </si>
  <si>
    <t>Base OCC ($/kW)</t>
  </si>
  <si>
    <t>Units</t>
  </si>
  <si>
    <t>Default WACC</t>
  </si>
  <si>
    <t>Inflation adjustment (PTC)</t>
  </si>
  <si>
    <t>Inflation adjustment (RECs)</t>
  </si>
  <si>
    <t>Energy Price Escalator</t>
  </si>
  <si>
    <t>Base Elective Pay</t>
  </si>
  <si>
    <t>Misc capex adder</t>
  </si>
  <si>
    <t>Elective Pay NPV</t>
  </si>
  <si>
    <t>REC Price ($/MWh)</t>
  </si>
  <si>
    <t>EJ Bonuses</t>
  </si>
  <si>
    <t>ITC</t>
  </si>
  <si>
    <t>Unsubsidized simple levelized cost ($/MWh)</t>
  </si>
  <si>
    <t>Subsidized simple levelized cost ($/MWh)</t>
  </si>
  <si>
    <t>RECs</t>
  </si>
  <si>
    <t>% of REC Revenue to developer</t>
  </si>
  <si>
    <t>For more information on the CPE Elective Pay Model, see our website at</t>
  </si>
  <si>
    <t>https://www.publicenterprise.org/reports/financial-model-for-elective-pay</t>
  </si>
  <si>
    <t>Copyright 2023</t>
  </si>
  <si>
    <t>Center for Public Enterprise</t>
  </si>
  <si>
    <t>For questions on the model that cannot be answered by the report, contact Chirag Lala:</t>
  </si>
  <si>
    <t>Chirag.Lala@publicenterprise.org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</si>
</sst>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"/>
    <numFmt numFmtId="166" formatCode="0.00000"/>
    <numFmt numFmtId="167" formatCode="&quot;$&quot;#,##0.0"/>
    <numFmt numFmtId="168" formatCode="&quot;$&quot;#,##0.000"/>
    <numFmt numFmtId="169" formatCode="&quot;$&quot;#,##0"/>
    <numFmt numFmtId="170" formatCode="&quot;$&quot;#,##0.00"/>
  </numFmts>
  <fonts count="27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sz val="11"/>
      <color rgb="FFFF0000"/>
      <name val="Calibri"/>
    </font>
    <font>
      <b/>
      <u/>
      <sz val="11"/>
      <color theme="1"/>
      <name val="Calibri"/>
    </font>
    <font>
      <b/>
      <sz val="11"/>
      <color theme="0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548135"/>
        <bgColor rgb="FF548135"/>
      </patternFill>
    </fill>
    <fill>
      <patternFill patternType="solid">
        <fgColor rgb="FFFF8585"/>
        <bgColor rgb="FFFF8585"/>
      </patternFill>
    </fill>
    <fill>
      <patternFill patternType="solid">
        <fgColor rgb="FFA8D08D"/>
        <bgColor rgb="FFA8D08D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5DFF"/>
        <bgColor rgb="FFFF5DFF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EEAF6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EF2C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FFD965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" xfId="0" applyFont="1" applyFill="1" applyBorder="1"/>
    <xf numFmtId="0" fontId="6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5" fillId="0" borderId="0" xfId="0" applyFont="1"/>
    <xf numFmtId="166" fontId="5" fillId="3" borderId="1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5" fillId="10" borderId="1" xfId="0" applyFont="1" applyFill="1" applyBorder="1"/>
    <xf numFmtId="3" fontId="5" fillId="10" borderId="1" xfId="0" applyNumberFormat="1" applyFont="1" applyFill="1" applyBorder="1"/>
    <xf numFmtId="169" fontId="5" fillId="10" borderId="1" xfId="0" applyNumberFormat="1" applyFont="1" applyFill="1" applyBorder="1"/>
    <xf numFmtId="170" fontId="5" fillId="10" borderId="1" xfId="0" applyNumberFormat="1" applyFont="1" applyFill="1" applyBorder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9" fontId="4" fillId="0" borderId="0" xfId="0" applyNumberFormat="1" applyFont="1" applyAlignment="1">
      <alignment horizontal="center" wrapText="1"/>
    </xf>
    <xf numFmtId="170" fontId="4" fillId="0" borderId="0" xfId="0" applyNumberFormat="1" applyFont="1" applyAlignment="1">
      <alignment horizontal="center" wrapText="1"/>
    </xf>
    <xf numFmtId="0" fontId="4" fillId="10" borderId="1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3" fontId="5" fillId="0" borderId="0" xfId="0" applyNumberFormat="1" applyFont="1"/>
    <xf numFmtId="169" fontId="5" fillId="0" borderId="0" xfId="0" applyNumberFormat="1" applyFont="1"/>
    <xf numFmtId="170" fontId="5" fillId="0" borderId="0" xfId="0" applyNumberFormat="1" applyFont="1"/>
    <xf numFmtId="0" fontId="4" fillId="1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7" fontId="5" fillId="0" borderId="0" xfId="0" applyNumberFormat="1" applyFont="1"/>
    <xf numFmtId="9" fontId="5" fillId="0" borderId="0" xfId="0" applyNumberFormat="1" applyFont="1"/>
    <xf numFmtId="0" fontId="13" fillId="0" borderId="0" xfId="0" applyFont="1"/>
    <xf numFmtId="0" fontId="11" fillId="10" borderId="1" xfId="0" applyFont="1" applyFill="1" applyBorder="1"/>
    <xf numFmtId="0" fontId="12" fillId="10" borderId="1" xfId="0" applyFont="1" applyFill="1" applyBorder="1" applyAlignment="1">
      <alignment horizontal="center"/>
    </xf>
    <xf numFmtId="0" fontId="12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12" borderId="3" xfId="0" applyNumberFormat="1" applyFont="1" applyFill="1" applyBorder="1" applyAlignment="1">
      <alignment horizontal="center" vertical="center"/>
    </xf>
    <xf numFmtId="0" fontId="3" fillId="0" borderId="0" xfId="0" applyFont="1"/>
    <xf numFmtId="164" fontId="5" fillId="2" borderId="4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5" fillId="17" borderId="1" xfId="0" applyNumberFormat="1" applyFont="1" applyFill="1" applyBorder="1" applyAlignment="1">
      <alignment horizontal="center" vertical="center"/>
    </xf>
    <xf numFmtId="9" fontId="5" fillId="17" borderId="1" xfId="0" applyNumberFormat="1" applyFont="1" applyFill="1" applyBorder="1" applyAlignment="1">
      <alignment horizontal="center"/>
    </xf>
    <xf numFmtId="170" fontId="5" fillId="12" borderId="3" xfId="0" applyNumberFormat="1" applyFont="1" applyFill="1" applyBorder="1" applyAlignment="1">
      <alignment horizontal="center" vertical="center"/>
    </xf>
    <xf numFmtId="10" fontId="5" fillId="17" borderId="1" xfId="0" applyNumberFormat="1" applyFont="1" applyFill="1" applyBorder="1" applyAlignment="1">
      <alignment horizontal="center" vertical="center"/>
    </xf>
    <xf numFmtId="0" fontId="0" fillId="16" borderId="4" xfId="0" applyFill="1" applyBorder="1"/>
    <xf numFmtId="0" fontId="4" fillId="15" borderId="1" xfId="0" applyFont="1" applyFill="1" applyBorder="1" applyAlignment="1">
      <alignment vertical="center" wrapText="1"/>
    </xf>
    <xf numFmtId="0" fontId="4" fillId="1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16" borderId="0" xfId="0" applyFont="1" applyFill="1" applyAlignment="1">
      <alignment vertical="center" wrapText="1"/>
    </xf>
    <xf numFmtId="0" fontId="4" fillId="14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16" fillId="13" borderId="0" xfId="0" applyFont="1" applyFill="1" applyAlignment="1">
      <alignment vertical="center" wrapText="1"/>
    </xf>
    <xf numFmtId="0" fontId="0" fillId="13" borderId="0" xfId="0" applyFill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17" fillId="16" borderId="0" xfId="0" applyFont="1" applyFill="1" applyAlignment="1">
      <alignment vertical="center"/>
    </xf>
    <xf numFmtId="0" fontId="20" fillId="13" borderId="0" xfId="0" applyFont="1" applyFill="1" applyAlignment="1">
      <alignment vertical="center" wrapText="1"/>
    </xf>
    <xf numFmtId="0" fontId="17" fillId="13" borderId="0" xfId="0" applyFont="1" applyFill="1" applyAlignment="1">
      <alignment horizontal="center" vertical="center"/>
    </xf>
    <xf numFmtId="169" fontId="21" fillId="16" borderId="0" xfId="0" applyNumberFormat="1" applyFont="1" applyFill="1" applyAlignment="1">
      <alignment horizontal="center" vertical="center"/>
    </xf>
    <xf numFmtId="9" fontId="5" fillId="14" borderId="1" xfId="0" applyNumberFormat="1" applyFont="1" applyFill="1" applyBorder="1" applyAlignment="1">
      <alignment horizontal="center" vertical="center"/>
    </xf>
    <xf numFmtId="9" fontId="19" fillId="16" borderId="4" xfId="2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vertical="center" wrapText="1"/>
    </xf>
    <xf numFmtId="5" fontId="0" fillId="13" borderId="0" xfId="1" applyNumberFormat="1" applyFont="1" applyFill="1" applyAlignment="1">
      <alignment horizontal="center" vertical="center"/>
    </xf>
    <xf numFmtId="169" fontId="19" fillId="16" borderId="4" xfId="0" applyNumberFormat="1" applyFont="1" applyFill="1" applyBorder="1" applyAlignment="1">
      <alignment horizontal="center" vertical="center"/>
    </xf>
    <xf numFmtId="169" fontId="4" fillId="5" borderId="1" xfId="0" applyNumberFormat="1" applyFont="1" applyFill="1" applyBorder="1" applyAlignment="1">
      <alignment horizontal="center" vertical="center"/>
    </xf>
    <xf numFmtId="3" fontId="19" fillId="16" borderId="4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9" fontId="0" fillId="13" borderId="0" xfId="0" applyNumberFormat="1" applyFill="1" applyAlignment="1">
      <alignment horizontal="center" vertical="center"/>
    </xf>
    <xf numFmtId="169" fontId="4" fillId="19" borderId="0" xfId="0" applyNumberFormat="1" applyFont="1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3" fillId="19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170" fontId="19" fillId="0" borderId="0" xfId="0" applyNumberFormat="1" applyFont="1" applyAlignment="1">
      <alignment horizontal="center" vertical="center"/>
    </xf>
    <xf numFmtId="9" fontId="0" fillId="13" borderId="0" xfId="2" applyFont="1" applyFill="1" applyAlignment="1">
      <alignment horizontal="center" vertical="center"/>
    </xf>
    <xf numFmtId="169" fontId="4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22" fillId="4" borderId="3" xfId="0" quotePrefix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9" fontId="4" fillId="8" borderId="1" xfId="0" applyNumberFormat="1" applyFont="1" applyFill="1" applyBorder="1" applyAlignment="1">
      <alignment horizontal="center" vertical="center"/>
    </xf>
    <xf numFmtId="0" fontId="3" fillId="18" borderId="0" xfId="0" applyFont="1" applyFill="1" applyAlignment="1">
      <alignment vertical="center" wrapText="1"/>
    </xf>
    <xf numFmtId="169" fontId="11" fillId="0" borderId="0" xfId="0" applyNumberFormat="1" applyFont="1" applyAlignment="1">
      <alignment horizontal="center" vertical="center"/>
    </xf>
    <xf numFmtId="0" fontId="5" fillId="12" borderId="3" xfId="0" applyFont="1" applyFill="1" applyBorder="1" applyAlignment="1">
      <alignment vertical="center" wrapText="1"/>
    </xf>
    <xf numFmtId="2" fontId="4" fillId="9" borderId="1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9" fontId="12" fillId="11" borderId="0" xfId="0" applyNumberFormat="1" applyFont="1" applyFill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  <xf numFmtId="10" fontId="23" fillId="0" borderId="0" xfId="2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11" fillId="12" borderId="3" xfId="0" applyFont="1" applyFill="1" applyBorder="1" applyAlignment="1">
      <alignment horizontal="left" vertical="center" wrapText="1"/>
    </xf>
    <xf numFmtId="3" fontId="5" fillId="12" borderId="3" xfId="0" applyNumberFormat="1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left" vertical="center" wrapText="1"/>
    </xf>
    <xf numFmtId="10" fontId="5" fillId="20" borderId="3" xfId="0" applyNumberFormat="1" applyFont="1" applyFill="1" applyBorder="1" applyAlignment="1">
      <alignment horizontal="center" vertical="center"/>
    </xf>
    <xf numFmtId="169" fontId="5" fillId="12" borderId="3" xfId="0" applyNumberFormat="1" applyFont="1" applyFill="1" applyBorder="1" applyAlignment="1">
      <alignment horizontal="left" vertical="center" wrapText="1"/>
    </xf>
    <xf numFmtId="169" fontId="5" fillId="12" borderId="3" xfId="0" applyNumberFormat="1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vertical="center" wrapText="1"/>
    </xf>
    <xf numFmtId="2" fontId="5" fillId="20" borderId="3" xfId="0" applyNumberFormat="1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left" vertical="center" wrapText="1"/>
    </xf>
    <xf numFmtId="6" fontId="0" fillId="18" borderId="0" xfId="0" applyNumberFormat="1" applyFill="1" applyAlignment="1">
      <alignment horizontal="center" vertical="center"/>
    </xf>
    <xf numFmtId="0" fontId="0" fillId="21" borderId="0" xfId="0" applyFill="1"/>
    <xf numFmtId="165" fontId="12" fillId="21" borderId="0" xfId="0" applyNumberFormat="1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17" borderId="1" xfId="0" applyFont="1" applyFill="1" applyBorder="1" applyAlignment="1">
      <alignment horizontal="right"/>
    </xf>
    <xf numFmtId="0" fontId="12" fillId="17" borderId="1" xfId="0" applyFont="1" applyFill="1" applyBorder="1" applyAlignment="1">
      <alignment horizontal="right"/>
    </xf>
    <xf numFmtId="0" fontId="4" fillId="17" borderId="1" xfId="0" applyFont="1" applyFill="1" applyBorder="1"/>
    <xf numFmtId="0" fontId="12" fillId="17" borderId="1" xfId="0" applyFont="1" applyFill="1" applyBorder="1" applyAlignment="1">
      <alignment horizontal="left" wrapText="1"/>
    </xf>
    <xf numFmtId="9" fontId="5" fillId="2" borderId="4" xfId="0" applyNumberFormat="1" applyFont="1" applyFill="1" applyBorder="1" applyAlignment="1">
      <alignment horizontal="center" vertical="center"/>
    </xf>
    <xf numFmtId="10" fontId="5" fillId="14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6" fillId="22" borderId="1" xfId="0" applyFont="1" applyFill="1" applyBorder="1"/>
    <xf numFmtId="0" fontId="8" fillId="22" borderId="1" xfId="0" applyFont="1" applyFill="1" applyBorder="1" applyAlignment="1">
      <alignment horizontal="center" vertical="center"/>
    </xf>
    <xf numFmtId="0" fontId="8" fillId="22" borderId="1" xfId="0" applyFont="1" applyFill="1" applyBorder="1" applyAlignment="1">
      <alignment horizontal="center"/>
    </xf>
    <xf numFmtId="0" fontId="5" fillId="22" borderId="1" xfId="0" applyFont="1" applyFill="1" applyBorder="1"/>
    <xf numFmtId="0" fontId="5" fillId="23" borderId="1" xfId="0" applyFont="1" applyFill="1" applyBorder="1"/>
    <xf numFmtId="164" fontId="5" fillId="23" borderId="1" xfId="0" applyNumberFormat="1" applyFont="1" applyFill="1" applyBorder="1" applyAlignment="1">
      <alignment horizontal="center"/>
    </xf>
    <xf numFmtId="164" fontId="5" fillId="22" borderId="4" xfId="0" applyNumberFormat="1" applyFont="1" applyFill="1" applyBorder="1" applyAlignment="1">
      <alignment horizontal="center" vertical="center"/>
    </xf>
    <xf numFmtId="164" fontId="5" fillId="22" borderId="4" xfId="0" applyNumberFormat="1" applyFont="1" applyFill="1" applyBorder="1" applyAlignment="1">
      <alignment horizontal="center"/>
    </xf>
    <xf numFmtId="0" fontId="2" fillId="18" borderId="0" xfId="0" applyFont="1" applyFill="1" applyAlignment="1">
      <alignment vertical="center" wrapText="1"/>
    </xf>
    <xf numFmtId="170" fontId="5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24" borderId="1" xfId="0" applyFill="1" applyBorder="1"/>
    <xf numFmtId="0" fontId="2" fillId="24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vertical="center"/>
    </xf>
    <xf numFmtId="0" fontId="25" fillId="24" borderId="1" xfId="3" applyFont="1" applyFill="1" applyBorder="1" applyAlignment="1">
      <alignment vertical="center"/>
    </xf>
    <xf numFmtId="0" fontId="26" fillId="24" borderId="1" xfId="0" applyFont="1" applyFill="1" applyBorder="1"/>
    <xf numFmtId="0" fontId="1" fillId="24" borderId="1" xfId="0" applyFont="1" applyFill="1" applyBorder="1"/>
    <xf numFmtId="0" fontId="25" fillId="24" borderId="1" xfId="3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numFmt numFmtId="13" formatCode="0%"/>
      <fill>
        <patternFill patternType="solid">
          <bgColor theme="7" tint="0.39994506668294322"/>
        </patternFill>
      </fill>
    </dxf>
    <dxf>
      <font>
        <b/>
      </font>
      <numFmt numFmtId="168" formatCode="&quot;$&quot;#,##0.000"/>
      <fill>
        <patternFill patternType="solid"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12234</xdr:colOff>
      <xdr:row>30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6D7C05-36C4-BA2F-4DC0-22ED80290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37034" cy="549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hirag.Lala@publicenterprise.org" TargetMode="External"/><Relationship Id="rId1" Type="http://schemas.openxmlformats.org/officeDocument/2006/relationships/hyperlink" Target="https://www.publicenterprise.org/reports/financial-model-for-elective-pa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activeCell="Q38" sqref="Q38"/>
    </sheetView>
  </sheetViews>
  <sheetFormatPr baseColWidth="10" defaultColWidth="14.5" defaultRowHeight="15" customHeight="1" x14ac:dyDescent="0.2"/>
  <cols>
    <col min="1" max="26" width="8.6640625" style="136" customWidth="1"/>
    <col min="27" max="16384" width="14.5" style="136"/>
  </cols>
  <sheetData>
    <row r="1" spans="14:21" ht="14.25" customHeight="1" x14ac:dyDescent="0.2"/>
    <row r="2" spans="14:21" ht="14.25" customHeight="1" x14ac:dyDescent="0.2"/>
    <row r="3" spans="14:21" ht="14.25" customHeight="1" x14ac:dyDescent="0.2"/>
    <row r="4" spans="14:21" ht="14.25" customHeight="1" x14ac:dyDescent="0.2">
      <c r="N4" s="138" t="s">
        <v>773</v>
      </c>
      <c r="O4" s="138"/>
      <c r="P4" s="138"/>
      <c r="Q4" s="138"/>
      <c r="R4" s="138"/>
      <c r="S4" s="138"/>
      <c r="T4" s="138"/>
      <c r="U4" s="137"/>
    </row>
    <row r="5" spans="14:21" ht="14.25" customHeight="1" x14ac:dyDescent="0.2">
      <c r="N5" s="139" t="s">
        <v>774</v>
      </c>
      <c r="O5" s="138"/>
      <c r="P5" s="138"/>
      <c r="Q5" s="138"/>
      <c r="R5" s="138"/>
      <c r="S5" s="138"/>
      <c r="T5" s="138"/>
      <c r="U5" s="137"/>
    </row>
    <row r="6" spans="14:21" ht="14.25" customHeight="1" x14ac:dyDescent="0.2"/>
    <row r="7" spans="14:21" ht="14.25" customHeight="1" x14ac:dyDescent="0.2">
      <c r="N7" s="141" t="s">
        <v>777</v>
      </c>
      <c r="O7" s="141"/>
      <c r="P7" s="141"/>
      <c r="Q7" s="141"/>
      <c r="R7" s="141"/>
      <c r="S7" s="141"/>
      <c r="T7" s="141"/>
      <c r="U7" s="141"/>
    </row>
    <row r="8" spans="14:21" ht="14.25" customHeight="1" x14ac:dyDescent="0.2">
      <c r="N8" s="142" t="s">
        <v>778</v>
      </c>
      <c r="O8" s="141"/>
      <c r="P8" s="141"/>
      <c r="Q8" s="141"/>
      <c r="R8" s="141"/>
      <c r="S8" s="141"/>
      <c r="T8" s="141"/>
      <c r="U8" s="141"/>
    </row>
    <row r="9" spans="14:21" ht="14.25" customHeight="1" x14ac:dyDescent="0.2"/>
    <row r="10" spans="14:21" ht="14.25" customHeight="1" x14ac:dyDescent="0.2"/>
    <row r="11" spans="14:21" ht="14.25" customHeight="1" x14ac:dyDescent="0.2"/>
    <row r="12" spans="14:21" ht="14.25" customHeight="1" x14ac:dyDescent="0.2"/>
    <row r="13" spans="14:21" ht="14.25" customHeight="1" x14ac:dyDescent="0.2"/>
    <row r="14" spans="14:21" ht="14.25" customHeight="1" x14ac:dyDescent="0.2"/>
    <row r="15" spans="14:21" ht="14.25" customHeight="1" x14ac:dyDescent="0.2"/>
    <row r="16" spans="14:2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spans="1:1" ht="14.25" customHeight="1" x14ac:dyDescent="0.2">
      <c r="A33" s="140" t="s">
        <v>775</v>
      </c>
    </row>
    <row r="34" spans="1:1" ht="14.25" customHeight="1" x14ac:dyDescent="0.2">
      <c r="A34" s="140" t="s">
        <v>776</v>
      </c>
    </row>
    <row r="35" spans="1:1" ht="14.25" customHeight="1" x14ac:dyDescent="0.2"/>
    <row r="36" spans="1:1" ht="14.25" customHeight="1" x14ac:dyDescent="0.2"/>
    <row r="37" spans="1:1" ht="14.25" customHeight="1" x14ac:dyDescent="0.2"/>
    <row r="38" spans="1:1" ht="14.25" customHeight="1" x14ac:dyDescent="0.2"/>
    <row r="39" spans="1:1" ht="14.25" customHeight="1" x14ac:dyDescent="0.2"/>
    <row r="40" spans="1:1" ht="14.25" customHeight="1" x14ac:dyDescent="0.2"/>
    <row r="41" spans="1:1" ht="14.25" customHeight="1" x14ac:dyDescent="0.2"/>
    <row r="42" spans="1:1" ht="14.25" customHeight="1" x14ac:dyDescent="0.2"/>
    <row r="43" spans="1:1" ht="14.25" customHeight="1" x14ac:dyDescent="0.2"/>
    <row r="44" spans="1:1" ht="14.25" customHeight="1" x14ac:dyDescent="0.2"/>
    <row r="45" spans="1:1" ht="14.25" customHeight="1" x14ac:dyDescent="0.2"/>
    <row r="46" spans="1:1" ht="14.25" customHeight="1" x14ac:dyDescent="0.2"/>
    <row r="47" spans="1:1" ht="14.25" customHeight="1" x14ac:dyDescent="0.2"/>
    <row r="48" spans="1:1" ht="14.25" customHeight="1" x14ac:dyDescent="0.2"/>
    <row r="49" s="136" customFormat="1" ht="14.25" customHeight="1" x14ac:dyDescent="0.2"/>
    <row r="50" s="136" customFormat="1" ht="14.25" customHeight="1" x14ac:dyDescent="0.2"/>
    <row r="51" s="136" customFormat="1" ht="14.25" customHeight="1" x14ac:dyDescent="0.2"/>
    <row r="52" s="136" customFormat="1" ht="14.25" customHeight="1" x14ac:dyDescent="0.2"/>
    <row r="53" s="136" customFormat="1" ht="14.25" customHeight="1" x14ac:dyDescent="0.2"/>
    <row r="54" s="136" customFormat="1" ht="14.25" customHeight="1" x14ac:dyDescent="0.2"/>
    <row r="55" s="136" customFormat="1" ht="14.25" customHeight="1" x14ac:dyDescent="0.2"/>
    <row r="56" s="136" customFormat="1" ht="14.25" customHeight="1" x14ac:dyDescent="0.2"/>
    <row r="57" s="136" customFormat="1" ht="14.25" customHeight="1" x14ac:dyDescent="0.2"/>
    <row r="58" s="136" customFormat="1" ht="14.25" customHeight="1" x14ac:dyDescent="0.2"/>
    <row r="59" s="136" customFormat="1" ht="14.25" customHeight="1" x14ac:dyDescent="0.2"/>
    <row r="60" s="136" customFormat="1" ht="14.25" customHeight="1" x14ac:dyDescent="0.2"/>
    <row r="61" s="136" customFormat="1" ht="14.25" customHeight="1" x14ac:dyDescent="0.2"/>
    <row r="62" s="136" customFormat="1" ht="14.25" customHeight="1" x14ac:dyDescent="0.2"/>
    <row r="63" s="136" customFormat="1" ht="14.25" customHeight="1" x14ac:dyDescent="0.2"/>
    <row r="64" s="136" customFormat="1" ht="14.25" customHeight="1" x14ac:dyDescent="0.2"/>
    <row r="65" s="136" customFormat="1" ht="14.25" customHeight="1" x14ac:dyDescent="0.2"/>
    <row r="66" s="136" customFormat="1" ht="14.25" customHeight="1" x14ac:dyDescent="0.2"/>
    <row r="67" s="136" customFormat="1" ht="14.25" customHeight="1" x14ac:dyDescent="0.2"/>
    <row r="68" s="136" customFormat="1" ht="14.25" customHeight="1" x14ac:dyDescent="0.2"/>
    <row r="69" s="136" customFormat="1" ht="14.25" customHeight="1" x14ac:dyDescent="0.2"/>
    <row r="70" s="136" customFormat="1" ht="14.25" customHeight="1" x14ac:dyDescent="0.2"/>
    <row r="71" s="136" customFormat="1" ht="14.25" customHeight="1" x14ac:dyDescent="0.2"/>
    <row r="72" s="136" customFormat="1" ht="14.25" customHeight="1" x14ac:dyDescent="0.2"/>
    <row r="73" s="136" customFormat="1" ht="14.25" customHeight="1" x14ac:dyDescent="0.2"/>
    <row r="74" s="136" customFormat="1" ht="14.25" customHeight="1" x14ac:dyDescent="0.2"/>
    <row r="75" s="136" customFormat="1" ht="14.25" customHeight="1" x14ac:dyDescent="0.2"/>
    <row r="76" s="136" customFormat="1" ht="14.25" customHeight="1" x14ac:dyDescent="0.2"/>
    <row r="77" s="136" customFormat="1" ht="14.25" customHeight="1" x14ac:dyDescent="0.2"/>
    <row r="78" s="136" customFormat="1" ht="14.25" customHeight="1" x14ac:dyDescent="0.2"/>
    <row r="79" s="136" customFormat="1" ht="14.25" customHeight="1" x14ac:dyDescent="0.2"/>
    <row r="80" s="136" customFormat="1" ht="14.25" customHeight="1" x14ac:dyDescent="0.2"/>
    <row r="81" s="136" customFormat="1" ht="14.25" customHeight="1" x14ac:dyDescent="0.2"/>
    <row r="82" s="136" customFormat="1" ht="14.25" customHeight="1" x14ac:dyDescent="0.2"/>
    <row r="83" s="136" customFormat="1" ht="14.25" customHeight="1" x14ac:dyDescent="0.2"/>
    <row r="84" s="136" customFormat="1" ht="14.25" customHeight="1" x14ac:dyDescent="0.2"/>
    <row r="85" s="136" customFormat="1" ht="14.25" customHeight="1" x14ac:dyDescent="0.2"/>
    <row r="86" s="136" customFormat="1" ht="14.25" customHeight="1" x14ac:dyDescent="0.2"/>
    <row r="87" s="136" customFormat="1" ht="14.25" customHeight="1" x14ac:dyDescent="0.2"/>
    <row r="88" s="136" customFormat="1" ht="14.25" customHeight="1" x14ac:dyDescent="0.2"/>
    <row r="89" s="136" customFormat="1" ht="14.25" customHeight="1" x14ac:dyDescent="0.2"/>
    <row r="90" s="136" customFormat="1" ht="14.25" customHeight="1" x14ac:dyDescent="0.2"/>
    <row r="91" s="136" customFormat="1" ht="14.25" customHeight="1" x14ac:dyDescent="0.2"/>
    <row r="92" s="136" customFormat="1" ht="14.25" customHeight="1" x14ac:dyDescent="0.2"/>
    <row r="93" s="136" customFormat="1" ht="14.25" customHeight="1" x14ac:dyDescent="0.2"/>
    <row r="94" s="136" customFormat="1" ht="14.25" customHeight="1" x14ac:dyDescent="0.2"/>
    <row r="95" s="136" customFormat="1" ht="14.25" customHeight="1" x14ac:dyDescent="0.2"/>
    <row r="96" s="136" customFormat="1" ht="14.25" customHeight="1" x14ac:dyDescent="0.2"/>
    <row r="97" s="136" customFormat="1" ht="14.25" customHeight="1" x14ac:dyDescent="0.2"/>
    <row r="98" s="136" customFormat="1" ht="14.25" customHeight="1" x14ac:dyDescent="0.2"/>
    <row r="99" s="136" customFormat="1" ht="14.25" customHeight="1" x14ac:dyDescent="0.2"/>
    <row r="100" s="136" customFormat="1" ht="14.25" customHeight="1" x14ac:dyDescent="0.2"/>
    <row r="101" s="136" customFormat="1" ht="14.25" customHeight="1" x14ac:dyDescent="0.2"/>
    <row r="102" s="136" customFormat="1" ht="14.25" customHeight="1" x14ac:dyDescent="0.2"/>
    <row r="103" s="136" customFormat="1" ht="14.25" customHeight="1" x14ac:dyDescent="0.2"/>
    <row r="104" s="136" customFormat="1" ht="14.25" customHeight="1" x14ac:dyDescent="0.2"/>
    <row r="105" s="136" customFormat="1" ht="14.25" customHeight="1" x14ac:dyDescent="0.2"/>
    <row r="106" s="136" customFormat="1" ht="14.25" customHeight="1" x14ac:dyDescent="0.2"/>
    <row r="107" s="136" customFormat="1" ht="14.25" customHeight="1" x14ac:dyDescent="0.2"/>
    <row r="108" s="136" customFormat="1" ht="14.25" customHeight="1" x14ac:dyDescent="0.2"/>
    <row r="109" s="136" customFormat="1" ht="14.25" customHeight="1" x14ac:dyDescent="0.2"/>
    <row r="110" s="136" customFormat="1" ht="14.25" customHeight="1" x14ac:dyDescent="0.2"/>
    <row r="111" s="136" customFormat="1" ht="14.25" customHeight="1" x14ac:dyDescent="0.2"/>
    <row r="112" s="136" customFormat="1" ht="14.25" customHeight="1" x14ac:dyDescent="0.2"/>
    <row r="113" s="136" customFormat="1" ht="14.25" customHeight="1" x14ac:dyDescent="0.2"/>
    <row r="114" s="136" customFormat="1" ht="14.25" customHeight="1" x14ac:dyDescent="0.2"/>
    <row r="115" s="136" customFormat="1" ht="14.25" customHeight="1" x14ac:dyDescent="0.2"/>
    <row r="116" s="136" customFormat="1" ht="14.25" customHeight="1" x14ac:dyDescent="0.2"/>
    <row r="117" s="136" customFormat="1" ht="14.25" customHeight="1" x14ac:dyDescent="0.2"/>
    <row r="118" s="136" customFormat="1" ht="14.25" customHeight="1" x14ac:dyDescent="0.2"/>
    <row r="119" s="136" customFormat="1" ht="14.25" customHeight="1" x14ac:dyDescent="0.2"/>
    <row r="120" s="136" customFormat="1" ht="14.25" customHeight="1" x14ac:dyDescent="0.2"/>
    <row r="121" s="136" customFormat="1" ht="14.25" customHeight="1" x14ac:dyDescent="0.2"/>
    <row r="122" s="136" customFormat="1" ht="14.25" customHeight="1" x14ac:dyDescent="0.2"/>
    <row r="123" s="136" customFormat="1" ht="14.25" customHeight="1" x14ac:dyDescent="0.2"/>
    <row r="124" s="136" customFormat="1" ht="14.25" customHeight="1" x14ac:dyDescent="0.2"/>
    <row r="125" s="136" customFormat="1" ht="14.25" customHeight="1" x14ac:dyDescent="0.2"/>
    <row r="126" s="136" customFormat="1" ht="14.25" customHeight="1" x14ac:dyDescent="0.2"/>
    <row r="127" s="136" customFormat="1" ht="14.25" customHeight="1" x14ac:dyDescent="0.2"/>
    <row r="128" s="136" customFormat="1" ht="14.25" customHeight="1" x14ac:dyDescent="0.2"/>
    <row r="129" s="136" customFormat="1" ht="14.25" customHeight="1" x14ac:dyDescent="0.2"/>
    <row r="130" s="136" customFormat="1" ht="14.25" customHeight="1" x14ac:dyDescent="0.2"/>
    <row r="131" s="136" customFormat="1" ht="14.25" customHeight="1" x14ac:dyDescent="0.2"/>
    <row r="132" s="136" customFormat="1" ht="14.25" customHeight="1" x14ac:dyDescent="0.2"/>
    <row r="133" s="136" customFormat="1" ht="14.25" customHeight="1" x14ac:dyDescent="0.2"/>
    <row r="134" s="136" customFormat="1" ht="14.25" customHeight="1" x14ac:dyDescent="0.2"/>
    <row r="135" s="136" customFormat="1" ht="14.25" customHeight="1" x14ac:dyDescent="0.2"/>
    <row r="136" s="136" customFormat="1" ht="14.25" customHeight="1" x14ac:dyDescent="0.2"/>
    <row r="137" s="136" customFormat="1" ht="14.25" customHeight="1" x14ac:dyDescent="0.2"/>
    <row r="138" s="136" customFormat="1" ht="14.25" customHeight="1" x14ac:dyDescent="0.2"/>
    <row r="139" s="136" customFormat="1" ht="14.25" customHeight="1" x14ac:dyDescent="0.2"/>
    <row r="140" s="136" customFormat="1" ht="14.25" customHeight="1" x14ac:dyDescent="0.2"/>
    <row r="141" s="136" customFormat="1" ht="14.25" customHeight="1" x14ac:dyDescent="0.2"/>
    <row r="142" s="136" customFormat="1" ht="14.25" customHeight="1" x14ac:dyDescent="0.2"/>
    <row r="143" s="136" customFormat="1" ht="14.25" customHeight="1" x14ac:dyDescent="0.2"/>
    <row r="144" s="136" customFormat="1" ht="14.25" customHeight="1" x14ac:dyDescent="0.2"/>
    <row r="145" s="136" customFormat="1" ht="14.25" customHeight="1" x14ac:dyDescent="0.2"/>
    <row r="146" s="136" customFormat="1" ht="14.25" customHeight="1" x14ac:dyDescent="0.2"/>
    <row r="147" s="136" customFormat="1" ht="14.25" customHeight="1" x14ac:dyDescent="0.2"/>
    <row r="148" s="136" customFormat="1" ht="14.25" customHeight="1" x14ac:dyDescent="0.2"/>
    <row r="149" s="136" customFormat="1" ht="14.25" customHeight="1" x14ac:dyDescent="0.2"/>
    <row r="150" s="136" customFormat="1" ht="14.25" customHeight="1" x14ac:dyDescent="0.2"/>
    <row r="151" s="136" customFormat="1" ht="14.25" customHeight="1" x14ac:dyDescent="0.2"/>
    <row r="152" s="136" customFormat="1" ht="14.25" customHeight="1" x14ac:dyDescent="0.2"/>
    <row r="153" s="136" customFormat="1" ht="14.25" customHeight="1" x14ac:dyDescent="0.2"/>
    <row r="154" s="136" customFormat="1" ht="14.25" customHeight="1" x14ac:dyDescent="0.2"/>
    <row r="155" s="136" customFormat="1" ht="14.25" customHeight="1" x14ac:dyDescent="0.2"/>
    <row r="156" s="136" customFormat="1" ht="14.25" customHeight="1" x14ac:dyDescent="0.2"/>
    <row r="157" s="136" customFormat="1" ht="14.25" customHeight="1" x14ac:dyDescent="0.2"/>
    <row r="158" s="136" customFormat="1" ht="14.25" customHeight="1" x14ac:dyDescent="0.2"/>
    <row r="159" s="136" customFormat="1" ht="14.25" customHeight="1" x14ac:dyDescent="0.2"/>
    <row r="160" s="136" customFormat="1" ht="14.25" customHeight="1" x14ac:dyDescent="0.2"/>
    <row r="161" s="136" customFormat="1" ht="14.25" customHeight="1" x14ac:dyDescent="0.2"/>
    <row r="162" s="136" customFormat="1" ht="14.25" customHeight="1" x14ac:dyDescent="0.2"/>
    <row r="163" s="136" customFormat="1" ht="14.25" customHeight="1" x14ac:dyDescent="0.2"/>
    <row r="164" s="136" customFormat="1" ht="14.25" customHeight="1" x14ac:dyDescent="0.2"/>
    <row r="165" s="136" customFormat="1" ht="14.25" customHeight="1" x14ac:dyDescent="0.2"/>
    <row r="166" s="136" customFormat="1" ht="14.25" customHeight="1" x14ac:dyDescent="0.2"/>
    <row r="167" s="136" customFormat="1" ht="14.25" customHeight="1" x14ac:dyDescent="0.2"/>
    <row r="168" s="136" customFormat="1" ht="14.25" customHeight="1" x14ac:dyDescent="0.2"/>
    <row r="169" s="136" customFormat="1" ht="14.25" customHeight="1" x14ac:dyDescent="0.2"/>
    <row r="170" s="136" customFormat="1" ht="14.25" customHeight="1" x14ac:dyDescent="0.2"/>
    <row r="171" s="136" customFormat="1" ht="14.25" customHeight="1" x14ac:dyDescent="0.2"/>
    <row r="172" s="136" customFormat="1" ht="14.25" customHeight="1" x14ac:dyDescent="0.2"/>
    <row r="173" s="136" customFormat="1" ht="14.25" customHeight="1" x14ac:dyDescent="0.2"/>
    <row r="174" s="136" customFormat="1" ht="14.25" customHeight="1" x14ac:dyDescent="0.2"/>
    <row r="175" s="136" customFormat="1" ht="14.25" customHeight="1" x14ac:dyDescent="0.2"/>
    <row r="176" s="136" customFormat="1" ht="14.25" customHeight="1" x14ac:dyDescent="0.2"/>
    <row r="177" s="136" customFormat="1" ht="14.25" customHeight="1" x14ac:dyDescent="0.2"/>
    <row r="178" s="136" customFormat="1" ht="14.25" customHeight="1" x14ac:dyDescent="0.2"/>
    <row r="179" s="136" customFormat="1" ht="14.25" customHeight="1" x14ac:dyDescent="0.2"/>
    <row r="180" s="136" customFormat="1" ht="14.25" customHeight="1" x14ac:dyDescent="0.2"/>
    <row r="181" s="136" customFormat="1" ht="14.25" customHeight="1" x14ac:dyDescent="0.2"/>
    <row r="182" s="136" customFormat="1" ht="14.25" customHeight="1" x14ac:dyDescent="0.2"/>
    <row r="183" s="136" customFormat="1" ht="14.25" customHeight="1" x14ac:dyDescent="0.2"/>
    <row r="184" s="136" customFormat="1" ht="14.25" customHeight="1" x14ac:dyDescent="0.2"/>
    <row r="185" s="136" customFormat="1" ht="14.25" customHeight="1" x14ac:dyDescent="0.2"/>
    <row r="186" s="136" customFormat="1" ht="14.25" customHeight="1" x14ac:dyDescent="0.2"/>
    <row r="187" s="136" customFormat="1" ht="14.25" customHeight="1" x14ac:dyDescent="0.2"/>
    <row r="188" s="136" customFormat="1" ht="14.25" customHeight="1" x14ac:dyDescent="0.2"/>
    <row r="189" s="136" customFormat="1" ht="14.25" customHeight="1" x14ac:dyDescent="0.2"/>
    <row r="190" s="136" customFormat="1" ht="14.25" customHeight="1" x14ac:dyDescent="0.2"/>
    <row r="191" s="136" customFormat="1" ht="14.25" customHeight="1" x14ac:dyDescent="0.2"/>
    <row r="192" s="136" customFormat="1" ht="14.25" customHeight="1" x14ac:dyDescent="0.2"/>
    <row r="193" s="136" customFormat="1" ht="14.25" customHeight="1" x14ac:dyDescent="0.2"/>
    <row r="194" s="136" customFormat="1" ht="14.25" customHeight="1" x14ac:dyDescent="0.2"/>
    <row r="195" s="136" customFormat="1" ht="14.25" customHeight="1" x14ac:dyDescent="0.2"/>
    <row r="196" s="136" customFormat="1" ht="14.25" customHeight="1" x14ac:dyDescent="0.2"/>
    <row r="197" s="136" customFormat="1" ht="14.25" customHeight="1" x14ac:dyDescent="0.2"/>
    <row r="198" s="136" customFormat="1" ht="14.25" customHeight="1" x14ac:dyDescent="0.2"/>
    <row r="199" s="136" customFormat="1" ht="14.25" customHeight="1" x14ac:dyDescent="0.2"/>
    <row r="200" s="136" customFormat="1" ht="14.25" customHeight="1" x14ac:dyDescent="0.2"/>
    <row r="201" s="136" customFormat="1" ht="14.25" customHeight="1" x14ac:dyDescent="0.2"/>
    <row r="202" s="136" customFormat="1" ht="14.25" customHeight="1" x14ac:dyDescent="0.2"/>
    <row r="203" s="136" customFormat="1" ht="14.25" customHeight="1" x14ac:dyDescent="0.2"/>
    <row r="204" s="136" customFormat="1" ht="14.25" customHeight="1" x14ac:dyDescent="0.2"/>
    <row r="205" s="136" customFormat="1" ht="14.25" customHeight="1" x14ac:dyDescent="0.2"/>
    <row r="206" s="136" customFormat="1" ht="14.25" customHeight="1" x14ac:dyDescent="0.2"/>
    <row r="207" s="136" customFormat="1" ht="14.25" customHeight="1" x14ac:dyDescent="0.2"/>
    <row r="208" s="136" customFormat="1" ht="14.25" customHeight="1" x14ac:dyDescent="0.2"/>
    <row r="209" s="136" customFormat="1" ht="14.25" customHeight="1" x14ac:dyDescent="0.2"/>
    <row r="210" s="136" customFormat="1" ht="14.25" customHeight="1" x14ac:dyDescent="0.2"/>
    <row r="211" s="136" customFormat="1" ht="14.25" customHeight="1" x14ac:dyDescent="0.2"/>
    <row r="212" s="136" customFormat="1" ht="14.25" customHeight="1" x14ac:dyDescent="0.2"/>
    <row r="213" s="136" customFormat="1" ht="14.25" customHeight="1" x14ac:dyDescent="0.2"/>
    <row r="214" s="136" customFormat="1" ht="14.25" customHeight="1" x14ac:dyDescent="0.2"/>
    <row r="215" s="136" customFormat="1" ht="14.25" customHeight="1" x14ac:dyDescent="0.2"/>
    <row r="216" s="136" customFormat="1" ht="14.25" customHeight="1" x14ac:dyDescent="0.2"/>
    <row r="217" s="136" customFormat="1" ht="14.25" customHeight="1" x14ac:dyDescent="0.2"/>
    <row r="218" s="136" customFormat="1" ht="14.25" customHeight="1" x14ac:dyDescent="0.2"/>
    <row r="219" s="136" customFormat="1" ht="14.25" customHeight="1" x14ac:dyDescent="0.2"/>
    <row r="220" s="136" customFormat="1" ht="14.25" customHeight="1" x14ac:dyDescent="0.2"/>
    <row r="221" s="136" customFormat="1" ht="14.25" customHeight="1" x14ac:dyDescent="0.2"/>
    <row r="222" s="136" customFormat="1" ht="14.25" customHeight="1" x14ac:dyDescent="0.2"/>
    <row r="223" s="136" customFormat="1" ht="14.25" customHeight="1" x14ac:dyDescent="0.2"/>
    <row r="224" s="136" customFormat="1" ht="14.25" customHeight="1" x14ac:dyDescent="0.2"/>
    <row r="225" s="136" customFormat="1" ht="14.25" customHeight="1" x14ac:dyDescent="0.2"/>
    <row r="226" s="136" customFormat="1" ht="14.25" customHeight="1" x14ac:dyDescent="0.2"/>
    <row r="227" s="136" customFormat="1" ht="14.25" customHeight="1" x14ac:dyDescent="0.2"/>
    <row r="228" s="136" customFormat="1" ht="14.25" customHeight="1" x14ac:dyDescent="0.2"/>
    <row r="229" s="136" customFormat="1" ht="14.25" customHeight="1" x14ac:dyDescent="0.2"/>
    <row r="230" s="136" customFormat="1" ht="14.25" customHeight="1" x14ac:dyDescent="0.2"/>
    <row r="231" s="136" customFormat="1" ht="14.25" customHeight="1" x14ac:dyDescent="0.2"/>
    <row r="232" s="136" customFormat="1" ht="14.25" customHeight="1" x14ac:dyDescent="0.2"/>
    <row r="233" s="136" customFormat="1" ht="14.25" customHeight="1" x14ac:dyDescent="0.2"/>
    <row r="234" s="136" customFormat="1" ht="14.25" customHeight="1" x14ac:dyDescent="0.2"/>
    <row r="235" s="136" customFormat="1" ht="14.25" customHeight="1" x14ac:dyDescent="0.2"/>
    <row r="236" s="136" customFormat="1" ht="14.25" customHeight="1" x14ac:dyDescent="0.2"/>
    <row r="237" s="136" customFormat="1" ht="14.25" customHeight="1" x14ac:dyDescent="0.2"/>
    <row r="238" s="136" customFormat="1" ht="14.25" customHeight="1" x14ac:dyDescent="0.2"/>
    <row r="239" s="136" customFormat="1" ht="14.25" customHeight="1" x14ac:dyDescent="0.2"/>
    <row r="240" s="136" customFormat="1" ht="14.25" customHeight="1" x14ac:dyDescent="0.2"/>
    <row r="241" s="136" customFormat="1" ht="14.25" customHeight="1" x14ac:dyDescent="0.2"/>
    <row r="242" s="136" customFormat="1" ht="14.25" customHeight="1" x14ac:dyDescent="0.2"/>
    <row r="243" s="136" customFormat="1" ht="14.25" customHeight="1" x14ac:dyDescent="0.2"/>
    <row r="244" s="136" customFormat="1" ht="14.25" customHeight="1" x14ac:dyDescent="0.2"/>
    <row r="245" s="136" customFormat="1" ht="14.25" customHeight="1" x14ac:dyDescent="0.2"/>
    <row r="246" s="136" customFormat="1" ht="14.25" customHeight="1" x14ac:dyDescent="0.2"/>
    <row r="247" s="136" customFormat="1" ht="14.25" customHeight="1" x14ac:dyDescent="0.2"/>
    <row r="248" s="136" customFormat="1" ht="14.25" customHeight="1" x14ac:dyDescent="0.2"/>
    <row r="249" s="136" customFormat="1" ht="14.25" customHeight="1" x14ac:dyDescent="0.2"/>
    <row r="250" s="136" customFormat="1" ht="14.25" customHeight="1" x14ac:dyDescent="0.2"/>
    <row r="251" s="136" customFormat="1" ht="14.25" customHeight="1" x14ac:dyDescent="0.2"/>
    <row r="252" s="136" customFormat="1" ht="14.25" customHeight="1" x14ac:dyDescent="0.2"/>
    <row r="253" s="136" customFormat="1" ht="14.25" customHeight="1" x14ac:dyDescent="0.2"/>
    <row r="254" s="136" customFormat="1" ht="14.25" customHeight="1" x14ac:dyDescent="0.2"/>
    <row r="255" s="136" customFormat="1" ht="14.25" customHeight="1" x14ac:dyDescent="0.2"/>
    <row r="256" s="136" customFormat="1" ht="14.25" customHeight="1" x14ac:dyDescent="0.2"/>
    <row r="257" s="136" customFormat="1" ht="14.25" customHeight="1" x14ac:dyDescent="0.2"/>
    <row r="258" s="136" customFormat="1" ht="14.25" customHeight="1" x14ac:dyDescent="0.2"/>
    <row r="259" s="136" customFormat="1" ht="14.25" customHeight="1" x14ac:dyDescent="0.2"/>
    <row r="260" s="136" customFormat="1" ht="14.25" customHeight="1" x14ac:dyDescent="0.2"/>
    <row r="261" s="136" customFormat="1" ht="14.25" customHeight="1" x14ac:dyDescent="0.2"/>
    <row r="262" s="136" customFormat="1" ht="14.25" customHeight="1" x14ac:dyDescent="0.2"/>
    <row r="263" s="136" customFormat="1" ht="14.25" customHeight="1" x14ac:dyDescent="0.2"/>
    <row r="264" s="136" customFormat="1" ht="14.25" customHeight="1" x14ac:dyDescent="0.2"/>
    <row r="265" s="136" customFormat="1" ht="14.25" customHeight="1" x14ac:dyDescent="0.2"/>
    <row r="266" s="136" customFormat="1" ht="14.25" customHeight="1" x14ac:dyDescent="0.2"/>
    <row r="267" s="136" customFormat="1" ht="14.25" customHeight="1" x14ac:dyDescent="0.2"/>
    <row r="268" s="136" customFormat="1" ht="14.25" customHeight="1" x14ac:dyDescent="0.2"/>
    <row r="269" s="136" customFormat="1" ht="14.25" customHeight="1" x14ac:dyDescent="0.2"/>
    <row r="270" s="136" customFormat="1" ht="14.25" customHeight="1" x14ac:dyDescent="0.2"/>
    <row r="271" s="136" customFormat="1" ht="14.25" customHeight="1" x14ac:dyDescent="0.2"/>
    <row r="272" s="136" customFormat="1" ht="14.25" customHeight="1" x14ac:dyDescent="0.2"/>
    <row r="273" s="136" customFormat="1" ht="14.25" customHeight="1" x14ac:dyDescent="0.2"/>
    <row r="274" s="136" customFormat="1" ht="14.25" customHeight="1" x14ac:dyDescent="0.2"/>
    <row r="275" s="136" customFormat="1" ht="14.25" customHeight="1" x14ac:dyDescent="0.2"/>
    <row r="276" s="136" customFormat="1" ht="14.25" customHeight="1" x14ac:dyDescent="0.2"/>
    <row r="277" s="136" customFormat="1" ht="14.25" customHeight="1" x14ac:dyDescent="0.2"/>
    <row r="278" s="136" customFormat="1" ht="14.25" customHeight="1" x14ac:dyDescent="0.2"/>
    <row r="279" s="136" customFormat="1" ht="14.25" customHeight="1" x14ac:dyDescent="0.2"/>
    <row r="280" s="136" customFormat="1" ht="14.25" customHeight="1" x14ac:dyDescent="0.2"/>
    <row r="281" s="136" customFormat="1" ht="14.25" customHeight="1" x14ac:dyDescent="0.2"/>
    <row r="282" s="136" customFormat="1" ht="14.25" customHeight="1" x14ac:dyDescent="0.2"/>
    <row r="283" s="136" customFormat="1" ht="14.25" customHeight="1" x14ac:dyDescent="0.2"/>
    <row r="284" s="136" customFormat="1" ht="14.25" customHeight="1" x14ac:dyDescent="0.2"/>
    <row r="285" s="136" customFormat="1" ht="14.25" customHeight="1" x14ac:dyDescent="0.2"/>
    <row r="286" s="136" customFormat="1" ht="14.25" customHeight="1" x14ac:dyDescent="0.2"/>
    <row r="287" s="136" customFormat="1" ht="14.25" customHeight="1" x14ac:dyDescent="0.2"/>
    <row r="288" s="136" customFormat="1" ht="14.25" customHeight="1" x14ac:dyDescent="0.2"/>
    <row r="289" s="136" customFormat="1" ht="14.25" customHeight="1" x14ac:dyDescent="0.2"/>
    <row r="290" s="136" customFormat="1" ht="14.25" customHeight="1" x14ac:dyDescent="0.2"/>
    <row r="291" s="136" customFormat="1" ht="14.25" customHeight="1" x14ac:dyDescent="0.2"/>
    <row r="292" s="136" customFormat="1" ht="14.25" customHeight="1" x14ac:dyDescent="0.2"/>
    <row r="293" s="136" customFormat="1" ht="14.25" customHeight="1" x14ac:dyDescent="0.2"/>
    <row r="294" s="136" customFormat="1" ht="14.25" customHeight="1" x14ac:dyDescent="0.2"/>
    <row r="295" s="136" customFormat="1" ht="14.25" customHeight="1" x14ac:dyDescent="0.2"/>
    <row r="296" s="136" customFormat="1" ht="14.25" customHeight="1" x14ac:dyDescent="0.2"/>
    <row r="297" s="136" customFormat="1" ht="14.25" customHeight="1" x14ac:dyDescent="0.2"/>
    <row r="298" s="136" customFormat="1" ht="14.25" customHeight="1" x14ac:dyDescent="0.2"/>
    <row r="299" s="136" customFormat="1" ht="14.25" customHeight="1" x14ac:dyDescent="0.2"/>
    <row r="300" s="136" customFormat="1" ht="14.25" customHeight="1" x14ac:dyDescent="0.2"/>
    <row r="301" s="136" customFormat="1" ht="14.25" customHeight="1" x14ac:dyDescent="0.2"/>
    <row r="302" s="136" customFormat="1" ht="14.25" customHeight="1" x14ac:dyDescent="0.2"/>
    <row r="303" s="136" customFormat="1" ht="14.25" customHeight="1" x14ac:dyDescent="0.2"/>
    <row r="304" s="136" customFormat="1" ht="14.25" customHeight="1" x14ac:dyDescent="0.2"/>
    <row r="305" s="136" customFormat="1" ht="14.25" customHeight="1" x14ac:dyDescent="0.2"/>
    <row r="306" s="136" customFormat="1" ht="14.25" customHeight="1" x14ac:dyDescent="0.2"/>
    <row r="307" s="136" customFormat="1" ht="14.25" customHeight="1" x14ac:dyDescent="0.2"/>
    <row r="308" s="136" customFormat="1" ht="14.25" customHeight="1" x14ac:dyDescent="0.2"/>
    <row r="309" s="136" customFormat="1" ht="14.25" customHeight="1" x14ac:dyDescent="0.2"/>
    <row r="310" s="136" customFormat="1" ht="14.25" customHeight="1" x14ac:dyDescent="0.2"/>
    <row r="311" s="136" customFormat="1" ht="14.25" customHeight="1" x14ac:dyDescent="0.2"/>
    <row r="312" s="136" customFormat="1" ht="14.25" customHeight="1" x14ac:dyDescent="0.2"/>
    <row r="313" s="136" customFormat="1" ht="14.25" customHeight="1" x14ac:dyDescent="0.2"/>
    <row r="314" s="136" customFormat="1" ht="14.25" customHeight="1" x14ac:dyDescent="0.2"/>
    <row r="315" s="136" customFormat="1" ht="14.25" customHeight="1" x14ac:dyDescent="0.2"/>
    <row r="316" s="136" customFormat="1" ht="14.25" customHeight="1" x14ac:dyDescent="0.2"/>
    <row r="317" s="136" customFormat="1" ht="14.25" customHeight="1" x14ac:dyDescent="0.2"/>
    <row r="318" s="136" customFormat="1" ht="14.25" customHeight="1" x14ac:dyDescent="0.2"/>
    <row r="319" s="136" customFormat="1" ht="14.25" customHeight="1" x14ac:dyDescent="0.2"/>
    <row r="320" s="136" customFormat="1" ht="14.25" customHeight="1" x14ac:dyDescent="0.2"/>
    <row r="321" s="136" customFormat="1" ht="14.25" customHeight="1" x14ac:dyDescent="0.2"/>
    <row r="322" s="136" customFormat="1" ht="14.25" customHeight="1" x14ac:dyDescent="0.2"/>
    <row r="323" s="136" customFormat="1" ht="14.25" customHeight="1" x14ac:dyDescent="0.2"/>
    <row r="324" s="136" customFormat="1" ht="14.25" customHeight="1" x14ac:dyDescent="0.2"/>
    <row r="325" s="136" customFormat="1" ht="14.25" customHeight="1" x14ac:dyDescent="0.2"/>
    <row r="326" s="136" customFormat="1" ht="14.25" customHeight="1" x14ac:dyDescent="0.2"/>
    <row r="327" s="136" customFormat="1" ht="14.25" customHeight="1" x14ac:dyDescent="0.2"/>
    <row r="328" s="136" customFormat="1" ht="14.25" customHeight="1" x14ac:dyDescent="0.2"/>
    <row r="329" s="136" customFormat="1" ht="14.25" customHeight="1" x14ac:dyDescent="0.2"/>
    <row r="330" s="136" customFormat="1" ht="14.25" customHeight="1" x14ac:dyDescent="0.2"/>
    <row r="331" s="136" customFormat="1" ht="14.25" customHeight="1" x14ac:dyDescent="0.2"/>
    <row r="332" s="136" customFormat="1" ht="14.25" customHeight="1" x14ac:dyDescent="0.2"/>
    <row r="333" s="136" customFormat="1" ht="14.25" customHeight="1" x14ac:dyDescent="0.2"/>
    <row r="334" s="136" customFormat="1" ht="14.25" customHeight="1" x14ac:dyDescent="0.2"/>
    <row r="335" s="136" customFormat="1" ht="14.25" customHeight="1" x14ac:dyDescent="0.2"/>
    <row r="336" s="136" customFormat="1" ht="14.25" customHeight="1" x14ac:dyDescent="0.2"/>
    <row r="337" s="136" customFormat="1" ht="14.25" customHeight="1" x14ac:dyDescent="0.2"/>
    <row r="338" s="136" customFormat="1" ht="14.25" customHeight="1" x14ac:dyDescent="0.2"/>
    <row r="339" s="136" customFormat="1" ht="14.25" customHeight="1" x14ac:dyDescent="0.2"/>
    <row r="340" s="136" customFormat="1" ht="14.25" customHeight="1" x14ac:dyDescent="0.2"/>
    <row r="341" s="136" customFormat="1" ht="14.25" customHeight="1" x14ac:dyDescent="0.2"/>
    <row r="342" s="136" customFormat="1" ht="14.25" customHeight="1" x14ac:dyDescent="0.2"/>
    <row r="343" s="136" customFormat="1" ht="14.25" customHeight="1" x14ac:dyDescent="0.2"/>
    <row r="344" s="136" customFormat="1" ht="14.25" customHeight="1" x14ac:dyDescent="0.2"/>
    <row r="345" s="136" customFormat="1" ht="14.25" customHeight="1" x14ac:dyDescent="0.2"/>
    <row r="346" s="136" customFormat="1" ht="14.25" customHeight="1" x14ac:dyDescent="0.2"/>
    <row r="347" s="136" customFormat="1" ht="14.25" customHeight="1" x14ac:dyDescent="0.2"/>
    <row r="348" s="136" customFormat="1" ht="14.25" customHeight="1" x14ac:dyDescent="0.2"/>
    <row r="349" s="136" customFormat="1" ht="14.25" customHeight="1" x14ac:dyDescent="0.2"/>
    <row r="350" s="136" customFormat="1" ht="14.25" customHeight="1" x14ac:dyDescent="0.2"/>
    <row r="351" s="136" customFormat="1" ht="14.25" customHeight="1" x14ac:dyDescent="0.2"/>
    <row r="352" s="136" customFormat="1" ht="14.25" customHeight="1" x14ac:dyDescent="0.2"/>
    <row r="353" s="136" customFormat="1" ht="14.25" customHeight="1" x14ac:dyDescent="0.2"/>
    <row r="354" s="136" customFormat="1" ht="14.25" customHeight="1" x14ac:dyDescent="0.2"/>
    <row r="355" s="136" customFormat="1" ht="14.25" customHeight="1" x14ac:dyDescent="0.2"/>
    <row r="356" s="136" customFormat="1" ht="14.25" customHeight="1" x14ac:dyDescent="0.2"/>
    <row r="357" s="136" customFormat="1" ht="14.25" customHeight="1" x14ac:dyDescent="0.2"/>
    <row r="358" s="136" customFormat="1" ht="14.25" customHeight="1" x14ac:dyDescent="0.2"/>
    <row r="359" s="136" customFormat="1" ht="14.25" customHeight="1" x14ac:dyDescent="0.2"/>
    <row r="360" s="136" customFormat="1" ht="14.25" customHeight="1" x14ac:dyDescent="0.2"/>
    <row r="361" s="136" customFormat="1" ht="14.25" customHeight="1" x14ac:dyDescent="0.2"/>
    <row r="362" s="136" customFormat="1" ht="14.25" customHeight="1" x14ac:dyDescent="0.2"/>
    <row r="363" s="136" customFormat="1" ht="14.25" customHeight="1" x14ac:dyDescent="0.2"/>
    <row r="364" s="136" customFormat="1" ht="14.25" customHeight="1" x14ac:dyDescent="0.2"/>
    <row r="365" s="136" customFormat="1" ht="14.25" customHeight="1" x14ac:dyDescent="0.2"/>
    <row r="366" s="136" customFormat="1" ht="14.25" customHeight="1" x14ac:dyDescent="0.2"/>
    <row r="367" s="136" customFormat="1" ht="14.25" customHeight="1" x14ac:dyDescent="0.2"/>
    <row r="368" s="136" customFormat="1" ht="14.25" customHeight="1" x14ac:dyDescent="0.2"/>
    <row r="369" s="136" customFormat="1" ht="14.25" customHeight="1" x14ac:dyDescent="0.2"/>
    <row r="370" s="136" customFormat="1" ht="14.25" customHeight="1" x14ac:dyDescent="0.2"/>
    <row r="371" s="136" customFormat="1" ht="14.25" customHeight="1" x14ac:dyDescent="0.2"/>
    <row r="372" s="136" customFormat="1" ht="14.25" customHeight="1" x14ac:dyDescent="0.2"/>
    <row r="373" s="136" customFormat="1" ht="14.25" customHeight="1" x14ac:dyDescent="0.2"/>
    <row r="374" s="136" customFormat="1" ht="14.25" customHeight="1" x14ac:dyDescent="0.2"/>
    <row r="375" s="136" customFormat="1" ht="14.25" customHeight="1" x14ac:dyDescent="0.2"/>
    <row r="376" s="136" customFormat="1" ht="14.25" customHeight="1" x14ac:dyDescent="0.2"/>
    <row r="377" s="136" customFormat="1" ht="14.25" customHeight="1" x14ac:dyDescent="0.2"/>
    <row r="378" s="136" customFormat="1" ht="14.25" customHeight="1" x14ac:dyDescent="0.2"/>
    <row r="379" s="136" customFormat="1" ht="14.25" customHeight="1" x14ac:dyDescent="0.2"/>
    <row r="380" s="136" customFormat="1" ht="14.25" customHeight="1" x14ac:dyDescent="0.2"/>
    <row r="381" s="136" customFormat="1" ht="14.25" customHeight="1" x14ac:dyDescent="0.2"/>
    <row r="382" s="136" customFormat="1" ht="14.25" customHeight="1" x14ac:dyDescent="0.2"/>
    <row r="383" s="136" customFormat="1" ht="14.25" customHeight="1" x14ac:dyDescent="0.2"/>
    <row r="384" s="136" customFormat="1" ht="14.25" customHeight="1" x14ac:dyDescent="0.2"/>
    <row r="385" s="136" customFormat="1" ht="14.25" customHeight="1" x14ac:dyDescent="0.2"/>
    <row r="386" s="136" customFormat="1" ht="14.25" customHeight="1" x14ac:dyDescent="0.2"/>
    <row r="387" s="136" customFormat="1" ht="14.25" customHeight="1" x14ac:dyDescent="0.2"/>
    <row r="388" s="136" customFormat="1" ht="14.25" customHeight="1" x14ac:dyDescent="0.2"/>
    <row r="389" s="136" customFormat="1" ht="14.25" customHeight="1" x14ac:dyDescent="0.2"/>
    <row r="390" s="136" customFormat="1" ht="14.25" customHeight="1" x14ac:dyDescent="0.2"/>
    <row r="391" s="136" customFormat="1" ht="14.25" customHeight="1" x14ac:dyDescent="0.2"/>
    <row r="392" s="136" customFormat="1" ht="14.25" customHeight="1" x14ac:dyDescent="0.2"/>
    <row r="393" s="136" customFormat="1" ht="14.25" customHeight="1" x14ac:dyDescent="0.2"/>
    <row r="394" s="136" customFormat="1" ht="14.25" customHeight="1" x14ac:dyDescent="0.2"/>
    <row r="395" s="136" customFormat="1" ht="14.25" customHeight="1" x14ac:dyDescent="0.2"/>
    <row r="396" s="136" customFormat="1" ht="14.25" customHeight="1" x14ac:dyDescent="0.2"/>
    <row r="397" s="136" customFormat="1" ht="14.25" customHeight="1" x14ac:dyDescent="0.2"/>
    <row r="398" s="136" customFormat="1" ht="14.25" customHeight="1" x14ac:dyDescent="0.2"/>
    <row r="399" s="136" customFormat="1" ht="14.25" customHeight="1" x14ac:dyDescent="0.2"/>
    <row r="400" s="136" customFormat="1" ht="14.25" customHeight="1" x14ac:dyDescent="0.2"/>
    <row r="401" s="136" customFormat="1" ht="14.25" customHeight="1" x14ac:dyDescent="0.2"/>
    <row r="402" s="136" customFormat="1" ht="14.25" customHeight="1" x14ac:dyDescent="0.2"/>
    <row r="403" s="136" customFormat="1" ht="14.25" customHeight="1" x14ac:dyDescent="0.2"/>
    <row r="404" s="136" customFormat="1" ht="14.25" customHeight="1" x14ac:dyDescent="0.2"/>
    <row r="405" s="136" customFormat="1" ht="14.25" customHeight="1" x14ac:dyDescent="0.2"/>
    <row r="406" s="136" customFormat="1" ht="14.25" customHeight="1" x14ac:dyDescent="0.2"/>
    <row r="407" s="136" customFormat="1" ht="14.25" customHeight="1" x14ac:dyDescent="0.2"/>
    <row r="408" s="136" customFormat="1" ht="14.25" customHeight="1" x14ac:dyDescent="0.2"/>
    <row r="409" s="136" customFormat="1" ht="14.25" customHeight="1" x14ac:dyDescent="0.2"/>
    <row r="410" s="136" customFormat="1" ht="14.25" customHeight="1" x14ac:dyDescent="0.2"/>
    <row r="411" s="136" customFormat="1" ht="14.25" customHeight="1" x14ac:dyDescent="0.2"/>
    <row r="412" s="136" customFormat="1" ht="14.25" customHeight="1" x14ac:dyDescent="0.2"/>
    <row r="413" s="136" customFormat="1" ht="14.25" customHeight="1" x14ac:dyDescent="0.2"/>
    <row r="414" s="136" customFormat="1" ht="14.25" customHeight="1" x14ac:dyDescent="0.2"/>
    <row r="415" s="136" customFormat="1" ht="14.25" customHeight="1" x14ac:dyDescent="0.2"/>
    <row r="416" s="136" customFormat="1" ht="14.25" customHeight="1" x14ac:dyDescent="0.2"/>
    <row r="417" s="136" customFormat="1" ht="14.25" customHeight="1" x14ac:dyDescent="0.2"/>
    <row r="418" s="136" customFormat="1" ht="14.25" customHeight="1" x14ac:dyDescent="0.2"/>
    <row r="419" s="136" customFormat="1" ht="14.25" customHeight="1" x14ac:dyDescent="0.2"/>
    <row r="420" s="136" customFormat="1" ht="14.25" customHeight="1" x14ac:dyDescent="0.2"/>
    <row r="421" s="136" customFormat="1" ht="14.25" customHeight="1" x14ac:dyDescent="0.2"/>
    <row r="422" s="136" customFormat="1" ht="14.25" customHeight="1" x14ac:dyDescent="0.2"/>
    <row r="423" s="136" customFormat="1" ht="14.25" customHeight="1" x14ac:dyDescent="0.2"/>
    <row r="424" s="136" customFormat="1" ht="14.25" customHeight="1" x14ac:dyDescent="0.2"/>
    <row r="425" s="136" customFormat="1" ht="14.25" customHeight="1" x14ac:dyDescent="0.2"/>
    <row r="426" s="136" customFormat="1" ht="14.25" customHeight="1" x14ac:dyDescent="0.2"/>
    <row r="427" s="136" customFormat="1" ht="14.25" customHeight="1" x14ac:dyDescent="0.2"/>
    <row r="428" s="136" customFormat="1" ht="14.25" customHeight="1" x14ac:dyDescent="0.2"/>
    <row r="429" s="136" customFormat="1" ht="14.25" customHeight="1" x14ac:dyDescent="0.2"/>
    <row r="430" s="136" customFormat="1" ht="14.25" customHeight="1" x14ac:dyDescent="0.2"/>
    <row r="431" s="136" customFormat="1" ht="14.25" customHeight="1" x14ac:dyDescent="0.2"/>
    <row r="432" s="136" customFormat="1" ht="14.25" customHeight="1" x14ac:dyDescent="0.2"/>
    <row r="433" s="136" customFormat="1" ht="14.25" customHeight="1" x14ac:dyDescent="0.2"/>
    <row r="434" s="136" customFormat="1" ht="14.25" customHeight="1" x14ac:dyDescent="0.2"/>
    <row r="435" s="136" customFormat="1" ht="14.25" customHeight="1" x14ac:dyDescent="0.2"/>
    <row r="436" s="136" customFormat="1" ht="14.25" customHeight="1" x14ac:dyDescent="0.2"/>
    <row r="437" s="136" customFormat="1" ht="14.25" customHeight="1" x14ac:dyDescent="0.2"/>
    <row r="438" s="136" customFormat="1" ht="14.25" customHeight="1" x14ac:dyDescent="0.2"/>
    <row r="439" s="136" customFormat="1" ht="14.25" customHeight="1" x14ac:dyDescent="0.2"/>
    <row r="440" s="136" customFormat="1" ht="14.25" customHeight="1" x14ac:dyDescent="0.2"/>
    <row r="441" s="136" customFormat="1" ht="14.25" customHeight="1" x14ac:dyDescent="0.2"/>
    <row r="442" s="136" customFormat="1" ht="14.25" customHeight="1" x14ac:dyDescent="0.2"/>
    <row r="443" s="136" customFormat="1" ht="14.25" customHeight="1" x14ac:dyDescent="0.2"/>
    <row r="444" s="136" customFormat="1" ht="14.25" customHeight="1" x14ac:dyDescent="0.2"/>
    <row r="445" s="136" customFormat="1" ht="14.25" customHeight="1" x14ac:dyDescent="0.2"/>
    <row r="446" s="136" customFormat="1" ht="14.25" customHeight="1" x14ac:dyDescent="0.2"/>
    <row r="447" s="136" customFormat="1" ht="14.25" customHeight="1" x14ac:dyDescent="0.2"/>
    <row r="448" s="136" customFormat="1" ht="14.25" customHeight="1" x14ac:dyDescent="0.2"/>
    <row r="449" s="136" customFormat="1" ht="14.25" customHeight="1" x14ac:dyDescent="0.2"/>
    <row r="450" s="136" customFormat="1" ht="14.25" customHeight="1" x14ac:dyDescent="0.2"/>
    <row r="451" s="136" customFormat="1" ht="14.25" customHeight="1" x14ac:dyDescent="0.2"/>
    <row r="452" s="136" customFormat="1" ht="14.25" customHeight="1" x14ac:dyDescent="0.2"/>
    <row r="453" s="136" customFormat="1" ht="14.25" customHeight="1" x14ac:dyDescent="0.2"/>
    <row r="454" s="136" customFormat="1" ht="14.25" customHeight="1" x14ac:dyDescent="0.2"/>
    <row r="455" s="136" customFormat="1" ht="14.25" customHeight="1" x14ac:dyDescent="0.2"/>
    <row r="456" s="136" customFormat="1" ht="14.25" customHeight="1" x14ac:dyDescent="0.2"/>
    <row r="457" s="136" customFormat="1" ht="14.25" customHeight="1" x14ac:dyDescent="0.2"/>
    <row r="458" s="136" customFormat="1" ht="14.25" customHeight="1" x14ac:dyDescent="0.2"/>
    <row r="459" s="136" customFormat="1" ht="14.25" customHeight="1" x14ac:dyDescent="0.2"/>
    <row r="460" s="136" customFormat="1" ht="14.25" customHeight="1" x14ac:dyDescent="0.2"/>
    <row r="461" s="136" customFormat="1" ht="14.25" customHeight="1" x14ac:dyDescent="0.2"/>
    <row r="462" s="136" customFormat="1" ht="14.25" customHeight="1" x14ac:dyDescent="0.2"/>
    <row r="463" s="136" customFormat="1" ht="14.25" customHeight="1" x14ac:dyDescent="0.2"/>
    <row r="464" s="136" customFormat="1" ht="14.25" customHeight="1" x14ac:dyDescent="0.2"/>
    <row r="465" s="136" customFormat="1" ht="14.25" customHeight="1" x14ac:dyDescent="0.2"/>
    <row r="466" s="136" customFormat="1" ht="14.25" customHeight="1" x14ac:dyDescent="0.2"/>
    <row r="467" s="136" customFormat="1" ht="14.25" customHeight="1" x14ac:dyDescent="0.2"/>
    <row r="468" s="136" customFormat="1" ht="14.25" customHeight="1" x14ac:dyDescent="0.2"/>
    <row r="469" s="136" customFormat="1" ht="14.25" customHeight="1" x14ac:dyDescent="0.2"/>
    <row r="470" s="136" customFormat="1" ht="14.25" customHeight="1" x14ac:dyDescent="0.2"/>
    <row r="471" s="136" customFormat="1" ht="14.25" customHeight="1" x14ac:dyDescent="0.2"/>
    <row r="472" s="136" customFormat="1" ht="14.25" customHeight="1" x14ac:dyDescent="0.2"/>
    <row r="473" s="136" customFormat="1" ht="14.25" customHeight="1" x14ac:dyDescent="0.2"/>
    <row r="474" s="136" customFormat="1" ht="14.25" customHeight="1" x14ac:dyDescent="0.2"/>
    <row r="475" s="136" customFormat="1" ht="14.25" customHeight="1" x14ac:dyDescent="0.2"/>
    <row r="476" s="136" customFormat="1" ht="14.25" customHeight="1" x14ac:dyDescent="0.2"/>
    <row r="477" s="136" customFormat="1" ht="14.25" customHeight="1" x14ac:dyDescent="0.2"/>
    <row r="478" s="136" customFormat="1" ht="14.25" customHeight="1" x14ac:dyDescent="0.2"/>
    <row r="479" s="136" customFormat="1" ht="14.25" customHeight="1" x14ac:dyDescent="0.2"/>
    <row r="480" s="136" customFormat="1" ht="14.25" customHeight="1" x14ac:dyDescent="0.2"/>
    <row r="481" s="136" customFormat="1" ht="14.25" customHeight="1" x14ac:dyDescent="0.2"/>
    <row r="482" s="136" customFormat="1" ht="14.25" customHeight="1" x14ac:dyDescent="0.2"/>
    <row r="483" s="136" customFormat="1" ht="14.25" customHeight="1" x14ac:dyDescent="0.2"/>
    <row r="484" s="136" customFormat="1" ht="14.25" customHeight="1" x14ac:dyDescent="0.2"/>
    <row r="485" s="136" customFormat="1" ht="14.25" customHeight="1" x14ac:dyDescent="0.2"/>
    <row r="486" s="136" customFormat="1" ht="14.25" customHeight="1" x14ac:dyDescent="0.2"/>
    <row r="487" s="136" customFormat="1" ht="14.25" customHeight="1" x14ac:dyDescent="0.2"/>
    <row r="488" s="136" customFormat="1" ht="14.25" customHeight="1" x14ac:dyDescent="0.2"/>
    <row r="489" s="136" customFormat="1" ht="14.25" customHeight="1" x14ac:dyDescent="0.2"/>
    <row r="490" s="136" customFormat="1" ht="14.25" customHeight="1" x14ac:dyDescent="0.2"/>
    <row r="491" s="136" customFormat="1" ht="14.25" customHeight="1" x14ac:dyDescent="0.2"/>
    <row r="492" s="136" customFormat="1" ht="14.25" customHeight="1" x14ac:dyDescent="0.2"/>
    <row r="493" s="136" customFormat="1" ht="14.25" customHeight="1" x14ac:dyDescent="0.2"/>
    <row r="494" s="136" customFormat="1" ht="14.25" customHeight="1" x14ac:dyDescent="0.2"/>
    <row r="495" s="136" customFormat="1" ht="14.25" customHeight="1" x14ac:dyDescent="0.2"/>
    <row r="496" s="136" customFormat="1" ht="14.25" customHeight="1" x14ac:dyDescent="0.2"/>
    <row r="497" s="136" customFormat="1" ht="14.25" customHeight="1" x14ac:dyDescent="0.2"/>
    <row r="498" s="136" customFormat="1" ht="14.25" customHeight="1" x14ac:dyDescent="0.2"/>
    <row r="499" s="136" customFormat="1" ht="14.25" customHeight="1" x14ac:dyDescent="0.2"/>
    <row r="500" s="136" customFormat="1" ht="14.25" customHeight="1" x14ac:dyDescent="0.2"/>
    <row r="501" s="136" customFormat="1" ht="14.25" customHeight="1" x14ac:dyDescent="0.2"/>
    <row r="502" s="136" customFormat="1" ht="14.25" customHeight="1" x14ac:dyDescent="0.2"/>
    <row r="503" s="136" customFormat="1" ht="14.25" customHeight="1" x14ac:dyDescent="0.2"/>
    <row r="504" s="136" customFormat="1" ht="14.25" customHeight="1" x14ac:dyDescent="0.2"/>
    <row r="505" s="136" customFormat="1" ht="14.25" customHeight="1" x14ac:dyDescent="0.2"/>
    <row r="506" s="136" customFormat="1" ht="14.25" customHeight="1" x14ac:dyDescent="0.2"/>
    <row r="507" s="136" customFormat="1" ht="14.25" customHeight="1" x14ac:dyDescent="0.2"/>
    <row r="508" s="136" customFormat="1" ht="14.25" customHeight="1" x14ac:dyDescent="0.2"/>
    <row r="509" s="136" customFormat="1" ht="14.25" customHeight="1" x14ac:dyDescent="0.2"/>
    <row r="510" s="136" customFormat="1" ht="14.25" customHeight="1" x14ac:dyDescent="0.2"/>
    <row r="511" s="136" customFormat="1" ht="14.25" customHeight="1" x14ac:dyDescent="0.2"/>
    <row r="512" s="136" customFormat="1" ht="14.25" customHeight="1" x14ac:dyDescent="0.2"/>
    <row r="513" s="136" customFormat="1" ht="14.25" customHeight="1" x14ac:dyDescent="0.2"/>
    <row r="514" s="136" customFormat="1" ht="14.25" customHeight="1" x14ac:dyDescent="0.2"/>
    <row r="515" s="136" customFormat="1" ht="14.25" customHeight="1" x14ac:dyDescent="0.2"/>
    <row r="516" s="136" customFormat="1" ht="14.25" customHeight="1" x14ac:dyDescent="0.2"/>
    <row r="517" s="136" customFormat="1" ht="14.25" customHeight="1" x14ac:dyDescent="0.2"/>
    <row r="518" s="136" customFormat="1" ht="14.25" customHeight="1" x14ac:dyDescent="0.2"/>
    <row r="519" s="136" customFormat="1" ht="14.25" customHeight="1" x14ac:dyDescent="0.2"/>
    <row r="520" s="136" customFormat="1" ht="14.25" customHeight="1" x14ac:dyDescent="0.2"/>
    <row r="521" s="136" customFormat="1" ht="14.25" customHeight="1" x14ac:dyDescent="0.2"/>
    <row r="522" s="136" customFormat="1" ht="14.25" customHeight="1" x14ac:dyDescent="0.2"/>
    <row r="523" s="136" customFormat="1" ht="14.25" customHeight="1" x14ac:dyDescent="0.2"/>
    <row r="524" s="136" customFormat="1" ht="14.25" customHeight="1" x14ac:dyDescent="0.2"/>
    <row r="525" s="136" customFormat="1" ht="14.25" customHeight="1" x14ac:dyDescent="0.2"/>
    <row r="526" s="136" customFormat="1" ht="14.25" customHeight="1" x14ac:dyDescent="0.2"/>
    <row r="527" s="136" customFormat="1" ht="14.25" customHeight="1" x14ac:dyDescent="0.2"/>
    <row r="528" s="136" customFormat="1" ht="14.25" customHeight="1" x14ac:dyDescent="0.2"/>
    <row r="529" s="136" customFormat="1" ht="14.25" customHeight="1" x14ac:dyDescent="0.2"/>
    <row r="530" s="136" customFormat="1" ht="14.25" customHeight="1" x14ac:dyDescent="0.2"/>
    <row r="531" s="136" customFormat="1" ht="14.25" customHeight="1" x14ac:dyDescent="0.2"/>
    <row r="532" s="136" customFormat="1" ht="14.25" customHeight="1" x14ac:dyDescent="0.2"/>
    <row r="533" s="136" customFormat="1" ht="14.25" customHeight="1" x14ac:dyDescent="0.2"/>
    <row r="534" s="136" customFormat="1" ht="14.25" customHeight="1" x14ac:dyDescent="0.2"/>
    <row r="535" s="136" customFormat="1" ht="14.25" customHeight="1" x14ac:dyDescent="0.2"/>
    <row r="536" s="136" customFormat="1" ht="14.25" customHeight="1" x14ac:dyDescent="0.2"/>
    <row r="537" s="136" customFormat="1" ht="14.25" customHeight="1" x14ac:dyDescent="0.2"/>
    <row r="538" s="136" customFormat="1" ht="14.25" customHeight="1" x14ac:dyDescent="0.2"/>
    <row r="539" s="136" customFormat="1" ht="14.25" customHeight="1" x14ac:dyDescent="0.2"/>
    <row r="540" s="136" customFormat="1" ht="14.25" customHeight="1" x14ac:dyDescent="0.2"/>
    <row r="541" s="136" customFormat="1" ht="14.25" customHeight="1" x14ac:dyDescent="0.2"/>
    <row r="542" s="136" customFormat="1" ht="14.25" customHeight="1" x14ac:dyDescent="0.2"/>
    <row r="543" s="136" customFormat="1" ht="14.25" customHeight="1" x14ac:dyDescent="0.2"/>
    <row r="544" s="136" customFormat="1" ht="14.25" customHeight="1" x14ac:dyDescent="0.2"/>
    <row r="545" s="136" customFormat="1" ht="14.25" customHeight="1" x14ac:dyDescent="0.2"/>
    <row r="546" s="136" customFormat="1" ht="14.25" customHeight="1" x14ac:dyDescent="0.2"/>
    <row r="547" s="136" customFormat="1" ht="14.25" customHeight="1" x14ac:dyDescent="0.2"/>
    <row r="548" s="136" customFormat="1" ht="14.25" customHeight="1" x14ac:dyDescent="0.2"/>
    <row r="549" s="136" customFormat="1" ht="14.25" customHeight="1" x14ac:dyDescent="0.2"/>
    <row r="550" s="136" customFormat="1" ht="14.25" customHeight="1" x14ac:dyDescent="0.2"/>
    <row r="551" s="136" customFormat="1" ht="14.25" customHeight="1" x14ac:dyDescent="0.2"/>
    <row r="552" s="136" customFormat="1" ht="14.25" customHeight="1" x14ac:dyDescent="0.2"/>
    <row r="553" s="136" customFormat="1" ht="14.25" customHeight="1" x14ac:dyDescent="0.2"/>
    <row r="554" s="136" customFormat="1" ht="14.25" customHeight="1" x14ac:dyDescent="0.2"/>
    <row r="555" s="136" customFormat="1" ht="14.25" customHeight="1" x14ac:dyDescent="0.2"/>
    <row r="556" s="136" customFormat="1" ht="14.25" customHeight="1" x14ac:dyDescent="0.2"/>
    <row r="557" s="136" customFormat="1" ht="14.25" customHeight="1" x14ac:dyDescent="0.2"/>
    <row r="558" s="136" customFormat="1" ht="14.25" customHeight="1" x14ac:dyDescent="0.2"/>
    <row r="559" s="136" customFormat="1" ht="14.25" customHeight="1" x14ac:dyDescent="0.2"/>
    <row r="560" s="136" customFormat="1" ht="14.25" customHeight="1" x14ac:dyDescent="0.2"/>
    <row r="561" s="136" customFormat="1" ht="14.25" customHeight="1" x14ac:dyDescent="0.2"/>
    <row r="562" s="136" customFormat="1" ht="14.25" customHeight="1" x14ac:dyDescent="0.2"/>
    <row r="563" s="136" customFormat="1" ht="14.25" customHeight="1" x14ac:dyDescent="0.2"/>
    <row r="564" s="136" customFormat="1" ht="14.25" customHeight="1" x14ac:dyDescent="0.2"/>
    <row r="565" s="136" customFormat="1" ht="14.25" customHeight="1" x14ac:dyDescent="0.2"/>
    <row r="566" s="136" customFormat="1" ht="14.25" customHeight="1" x14ac:dyDescent="0.2"/>
    <row r="567" s="136" customFormat="1" ht="14.25" customHeight="1" x14ac:dyDescent="0.2"/>
    <row r="568" s="136" customFormat="1" ht="14.25" customHeight="1" x14ac:dyDescent="0.2"/>
    <row r="569" s="136" customFormat="1" ht="14.25" customHeight="1" x14ac:dyDescent="0.2"/>
    <row r="570" s="136" customFormat="1" ht="14.25" customHeight="1" x14ac:dyDescent="0.2"/>
    <row r="571" s="136" customFormat="1" ht="14.25" customHeight="1" x14ac:dyDescent="0.2"/>
    <row r="572" s="136" customFormat="1" ht="14.25" customHeight="1" x14ac:dyDescent="0.2"/>
    <row r="573" s="136" customFormat="1" ht="14.25" customHeight="1" x14ac:dyDescent="0.2"/>
    <row r="574" s="136" customFormat="1" ht="14.25" customHeight="1" x14ac:dyDescent="0.2"/>
    <row r="575" s="136" customFormat="1" ht="14.25" customHeight="1" x14ac:dyDescent="0.2"/>
    <row r="576" s="136" customFormat="1" ht="14.25" customHeight="1" x14ac:dyDescent="0.2"/>
    <row r="577" s="136" customFormat="1" ht="14.25" customHeight="1" x14ac:dyDescent="0.2"/>
    <row r="578" s="136" customFormat="1" ht="14.25" customHeight="1" x14ac:dyDescent="0.2"/>
    <row r="579" s="136" customFormat="1" ht="14.25" customHeight="1" x14ac:dyDescent="0.2"/>
    <row r="580" s="136" customFormat="1" ht="14.25" customHeight="1" x14ac:dyDescent="0.2"/>
    <row r="581" s="136" customFormat="1" ht="14.25" customHeight="1" x14ac:dyDescent="0.2"/>
    <row r="582" s="136" customFormat="1" ht="14.25" customHeight="1" x14ac:dyDescent="0.2"/>
    <row r="583" s="136" customFormat="1" ht="14.25" customHeight="1" x14ac:dyDescent="0.2"/>
    <row r="584" s="136" customFormat="1" ht="14.25" customHeight="1" x14ac:dyDescent="0.2"/>
    <row r="585" s="136" customFormat="1" ht="14.25" customHeight="1" x14ac:dyDescent="0.2"/>
    <row r="586" s="136" customFormat="1" ht="14.25" customHeight="1" x14ac:dyDescent="0.2"/>
    <row r="587" s="136" customFormat="1" ht="14.25" customHeight="1" x14ac:dyDescent="0.2"/>
    <row r="588" s="136" customFormat="1" ht="14.25" customHeight="1" x14ac:dyDescent="0.2"/>
    <row r="589" s="136" customFormat="1" ht="14.25" customHeight="1" x14ac:dyDescent="0.2"/>
    <row r="590" s="136" customFormat="1" ht="14.25" customHeight="1" x14ac:dyDescent="0.2"/>
    <row r="591" s="136" customFormat="1" ht="14.25" customHeight="1" x14ac:dyDescent="0.2"/>
    <row r="592" s="136" customFormat="1" ht="14.25" customHeight="1" x14ac:dyDescent="0.2"/>
    <row r="593" s="136" customFormat="1" ht="14.25" customHeight="1" x14ac:dyDescent="0.2"/>
    <row r="594" s="136" customFormat="1" ht="14.25" customHeight="1" x14ac:dyDescent="0.2"/>
    <row r="595" s="136" customFormat="1" ht="14.25" customHeight="1" x14ac:dyDescent="0.2"/>
    <row r="596" s="136" customFormat="1" ht="14.25" customHeight="1" x14ac:dyDescent="0.2"/>
    <row r="597" s="136" customFormat="1" ht="14.25" customHeight="1" x14ac:dyDescent="0.2"/>
    <row r="598" s="136" customFormat="1" ht="14.25" customHeight="1" x14ac:dyDescent="0.2"/>
    <row r="599" s="136" customFormat="1" ht="14.25" customHeight="1" x14ac:dyDescent="0.2"/>
    <row r="600" s="136" customFormat="1" ht="14.25" customHeight="1" x14ac:dyDescent="0.2"/>
    <row r="601" s="136" customFormat="1" ht="14.25" customHeight="1" x14ac:dyDescent="0.2"/>
    <row r="602" s="136" customFormat="1" ht="14.25" customHeight="1" x14ac:dyDescent="0.2"/>
    <row r="603" s="136" customFormat="1" ht="14.25" customHeight="1" x14ac:dyDescent="0.2"/>
    <row r="604" s="136" customFormat="1" ht="14.25" customHeight="1" x14ac:dyDescent="0.2"/>
    <row r="605" s="136" customFormat="1" ht="14.25" customHeight="1" x14ac:dyDescent="0.2"/>
    <row r="606" s="136" customFormat="1" ht="14.25" customHeight="1" x14ac:dyDescent="0.2"/>
    <row r="607" s="136" customFormat="1" ht="14.25" customHeight="1" x14ac:dyDescent="0.2"/>
    <row r="608" s="136" customFormat="1" ht="14.25" customHeight="1" x14ac:dyDescent="0.2"/>
    <row r="609" s="136" customFormat="1" ht="14.25" customHeight="1" x14ac:dyDescent="0.2"/>
    <row r="610" s="136" customFormat="1" ht="14.25" customHeight="1" x14ac:dyDescent="0.2"/>
    <row r="611" s="136" customFormat="1" ht="14.25" customHeight="1" x14ac:dyDescent="0.2"/>
    <row r="612" s="136" customFormat="1" ht="14.25" customHeight="1" x14ac:dyDescent="0.2"/>
    <row r="613" s="136" customFormat="1" ht="14.25" customHeight="1" x14ac:dyDescent="0.2"/>
    <row r="614" s="136" customFormat="1" ht="14.25" customHeight="1" x14ac:dyDescent="0.2"/>
    <row r="615" s="136" customFormat="1" ht="14.25" customHeight="1" x14ac:dyDescent="0.2"/>
    <row r="616" s="136" customFormat="1" ht="14.25" customHeight="1" x14ac:dyDescent="0.2"/>
    <row r="617" s="136" customFormat="1" ht="14.25" customHeight="1" x14ac:dyDescent="0.2"/>
    <row r="618" s="136" customFormat="1" ht="14.25" customHeight="1" x14ac:dyDescent="0.2"/>
    <row r="619" s="136" customFormat="1" ht="14.25" customHeight="1" x14ac:dyDescent="0.2"/>
    <row r="620" s="136" customFormat="1" ht="14.25" customHeight="1" x14ac:dyDescent="0.2"/>
    <row r="621" s="136" customFormat="1" ht="14.25" customHeight="1" x14ac:dyDescent="0.2"/>
    <row r="622" s="136" customFormat="1" ht="14.25" customHeight="1" x14ac:dyDescent="0.2"/>
    <row r="623" s="136" customFormat="1" ht="14.25" customHeight="1" x14ac:dyDescent="0.2"/>
    <row r="624" s="136" customFormat="1" ht="14.25" customHeight="1" x14ac:dyDescent="0.2"/>
    <row r="625" s="136" customFormat="1" ht="14.25" customHeight="1" x14ac:dyDescent="0.2"/>
    <row r="626" s="136" customFormat="1" ht="14.25" customHeight="1" x14ac:dyDescent="0.2"/>
    <row r="627" s="136" customFormat="1" ht="14.25" customHeight="1" x14ac:dyDescent="0.2"/>
    <row r="628" s="136" customFormat="1" ht="14.25" customHeight="1" x14ac:dyDescent="0.2"/>
    <row r="629" s="136" customFormat="1" ht="14.25" customHeight="1" x14ac:dyDescent="0.2"/>
    <row r="630" s="136" customFormat="1" ht="14.25" customHeight="1" x14ac:dyDescent="0.2"/>
    <row r="631" s="136" customFormat="1" ht="14.25" customHeight="1" x14ac:dyDescent="0.2"/>
    <row r="632" s="136" customFormat="1" ht="14.25" customHeight="1" x14ac:dyDescent="0.2"/>
    <row r="633" s="136" customFormat="1" ht="14.25" customHeight="1" x14ac:dyDescent="0.2"/>
    <row r="634" s="136" customFormat="1" ht="14.25" customHeight="1" x14ac:dyDescent="0.2"/>
    <row r="635" s="136" customFormat="1" ht="14.25" customHeight="1" x14ac:dyDescent="0.2"/>
    <row r="636" s="136" customFormat="1" ht="14.25" customHeight="1" x14ac:dyDescent="0.2"/>
    <row r="637" s="136" customFormat="1" ht="14.25" customHeight="1" x14ac:dyDescent="0.2"/>
    <row r="638" s="136" customFormat="1" ht="14.25" customHeight="1" x14ac:dyDescent="0.2"/>
    <row r="639" s="136" customFormat="1" ht="14.25" customHeight="1" x14ac:dyDescent="0.2"/>
    <row r="640" s="136" customFormat="1" ht="14.25" customHeight="1" x14ac:dyDescent="0.2"/>
    <row r="641" s="136" customFormat="1" ht="14.25" customHeight="1" x14ac:dyDescent="0.2"/>
    <row r="642" s="136" customFormat="1" ht="14.25" customHeight="1" x14ac:dyDescent="0.2"/>
    <row r="643" s="136" customFormat="1" ht="14.25" customHeight="1" x14ac:dyDescent="0.2"/>
    <row r="644" s="136" customFormat="1" ht="14.25" customHeight="1" x14ac:dyDescent="0.2"/>
    <row r="645" s="136" customFormat="1" ht="14.25" customHeight="1" x14ac:dyDescent="0.2"/>
    <row r="646" s="136" customFormat="1" ht="14.25" customHeight="1" x14ac:dyDescent="0.2"/>
    <row r="647" s="136" customFormat="1" ht="14.25" customHeight="1" x14ac:dyDescent="0.2"/>
    <row r="648" s="136" customFormat="1" ht="14.25" customHeight="1" x14ac:dyDescent="0.2"/>
    <row r="649" s="136" customFormat="1" ht="14.25" customHeight="1" x14ac:dyDescent="0.2"/>
    <row r="650" s="136" customFormat="1" ht="14.25" customHeight="1" x14ac:dyDescent="0.2"/>
    <row r="651" s="136" customFormat="1" ht="14.25" customHeight="1" x14ac:dyDescent="0.2"/>
    <row r="652" s="136" customFormat="1" ht="14.25" customHeight="1" x14ac:dyDescent="0.2"/>
    <row r="653" s="136" customFormat="1" ht="14.25" customHeight="1" x14ac:dyDescent="0.2"/>
    <row r="654" s="136" customFormat="1" ht="14.25" customHeight="1" x14ac:dyDescent="0.2"/>
    <row r="655" s="136" customFormat="1" ht="14.25" customHeight="1" x14ac:dyDescent="0.2"/>
    <row r="656" s="136" customFormat="1" ht="14.25" customHeight="1" x14ac:dyDescent="0.2"/>
    <row r="657" s="136" customFormat="1" ht="14.25" customHeight="1" x14ac:dyDescent="0.2"/>
    <row r="658" s="136" customFormat="1" ht="14.25" customHeight="1" x14ac:dyDescent="0.2"/>
    <row r="659" s="136" customFormat="1" ht="14.25" customHeight="1" x14ac:dyDescent="0.2"/>
    <row r="660" s="136" customFormat="1" ht="14.25" customHeight="1" x14ac:dyDescent="0.2"/>
    <row r="661" s="136" customFormat="1" ht="14.25" customHeight="1" x14ac:dyDescent="0.2"/>
    <row r="662" s="136" customFormat="1" ht="14.25" customHeight="1" x14ac:dyDescent="0.2"/>
    <row r="663" s="136" customFormat="1" ht="14.25" customHeight="1" x14ac:dyDescent="0.2"/>
    <row r="664" s="136" customFormat="1" ht="14.25" customHeight="1" x14ac:dyDescent="0.2"/>
    <row r="665" s="136" customFormat="1" ht="14.25" customHeight="1" x14ac:dyDescent="0.2"/>
    <row r="666" s="136" customFormat="1" ht="14.25" customHeight="1" x14ac:dyDescent="0.2"/>
    <row r="667" s="136" customFormat="1" ht="14.25" customHeight="1" x14ac:dyDescent="0.2"/>
    <row r="668" s="136" customFormat="1" ht="14.25" customHeight="1" x14ac:dyDescent="0.2"/>
    <row r="669" s="136" customFormat="1" ht="14.25" customHeight="1" x14ac:dyDescent="0.2"/>
    <row r="670" s="136" customFormat="1" ht="14.25" customHeight="1" x14ac:dyDescent="0.2"/>
    <row r="671" s="136" customFormat="1" ht="14.25" customHeight="1" x14ac:dyDescent="0.2"/>
    <row r="672" s="136" customFormat="1" ht="14.25" customHeight="1" x14ac:dyDescent="0.2"/>
    <row r="673" s="136" customFormat="1" ht="14.25" customHeight="1" x14ac:dyDescent="0.2"/>
    <row r="674" s="136" customFormat="1" ht="14.25" customHeight="1" x14ac:dyDescent="0.2"/>
    <row r="675" s="136" customFormat="1" ht="14.25" customHeight="1" x14ac:dyDescent="0.2"/>
    <row r="676" s="136" customFormat="1" ht="14.25" customHeight="1" x14ac:dyDescent="0.2"/>
    <row r="677" s="136" customFormat="1" ht="14.25" customHeight="1" x14ac:dyDescent="0.2"/>
    <row r="678" s="136" customFormat="1" ht="14.25" customHeight="1" x14ac:dyDescent="0.2"/>
    <row r="679" s="136" customFormat="1" ht="14.25" customHeight="1" x14ac:dyDescent="0.2"/>
    <row r="680" s="136" customFormat="1" ht="14.25" customHeight="1" x14ac:dyDescent="0.2"/>
    <row r="681" s="136" customFormat="1" ht="14.25" customHeight="1" x14ac:dyDescent="0.2"/>
    <row r="682" s="136" customFormat="1" ht="14.25" customHeight="1" x14ac:dyDescent="0.2"/>
    <row r="683" s="136" customFormat="1" ht="14.25" customHeight="1" x14ac:dyDescent="0.2"/>
    <row r="684" s="136" customFormat="1" ht="14.25" customHeight="1" x14ac:dyDescent="0.2"/>
    <row r="685" s="136" customFormat="1" ht="14.25" customHeight="1" x14ac:dyDescent="0.2"/>
    <row r="686" s="136" customFormat="1" ht="14.25" customHeight="1" x14ac:dyDescent="0.2"/>
    <row r="687" s="136" customFormat="1" ht="14.25" customHeight="1" x14ac:dyDescent="0.2"/>
    <row r="688" s="136" customFormat="1" ht="14.25" customHeight="1" x14ac:dyDescent="0.2"/>
    <row r="689" s="136" customFormat="1" ht="14.25" customHeight="1" x14ac:dyDescent="0.2"/>
    <row r="690" s="136" customFormat="1" ht="14.25" customHeight="1" x14ac:dyDescent="0.2"/>
    <row r="691" s="136" customFormat="1" ht="14.25" customHeight="1" x14ac:dyDescent="0.2"/>
    <row r="692" s="136" customFormat="1" ht="14.25" customHeight="1" x14ac:dyDescent="0.2"/>
    <row r="693" s="136" customFormat="1" ht="14.25" customHeight="1" x14ac:dyDescent="0.2"/>
    <row r="694" s="136" customFormat="1" ht="14.25" customHeight="1" x14ac:dyDescent="0.2"/>
    <row r="695" s="136" customFormat="1" ht="14.25" customHeight="1" x14ac:dyDescent="0.2"/>
    <row r="696" s="136" customFormat="1" ht="14.25" customHeight="1" x14ac:dyDescent="0.2"/>
    <row r="697" s="136" customFormat="1" ht="14.25" customHeight="1" x14ac:dyDescent="0.2"/>
    <row r="698" s="136" customFormat="1" ht="14.25" customHeight="1" x14ac:dyDescent="0.2"/>
    <row r="699" s="136" customFormat="1" ht="14.25" customHeight="1" x14ac:dyDescent="0.2"/>
    <row r="700" s="136" customFormat="1" ht="14.25" customHeight="1" x14ac:dyDescent="0.2"/>
    <row r="701" s="136" customFormat="1" ht="14.25" customHeight="1" x14ac:dyDescent="0.2"/>
    <row r="702" s="136" customFormat="1" ht="14.25" customHeight="1" x14ac:dyDescent="0.2"/>
    <row r="703" s="136" customFormat="1" ht="14.25" customHeight="1" x14ac:dyDescent="0.2"/>
    <row r="704" s="136" customFormat="1" ht="14.25" customHeight="1" x14ac:dyDescent="0.2"/>
    <row r="705" s="136" customFormat="1" ht="14.25" customHeight="1" x14ac:dyDescent="0.2"/>
    <row r="706" s="136" customFormat="1" ht="14.25" customHeight="1" x14ac:dyDescent="0.2"/>
    <row r="707" s="136" customFormat="1" ht="14.25" customHeight="1" x14ac:dyDescent="0.2"/>
    <row r="708" s="136" customFormat="1" ht="14.25" customHeight="1" x14ac:dyDescent="0.2"/>
    <row r="709" s="136" customFormat="1" ht="14.25" customHeight="1" x14ac:dyDescent="0.2"/>
    <row r="710" s="136" customFormat="1" ht="14.25" customHeight="1" x14ac:dyDescent="0.2"/>
    <row r="711" s="136" customFormat="1" ht="14.25" customHeight="1" x14ac:dyDescent="0.2"/>
    <row r="712" s="136" customFormat="1" ht="14.25" customHeight="1" x14ac:dyDescent="0.2"/>
    <row r="713" s="136" customFormat="1" ht="14.25" customHeight="1" x14ac:dyDescent="0.2"/>
    <row r="714" s="136" customFormat="1" ht="14.25" customHeight="1" x14ac:dyDescent="0.2"/>
    <row r="715" s="136" customFormat="1" ht="14.25" customHeight="1" x14ac:dyDescent="0.2"/>
    <row r="716" s="136" customFormat="1" ht="14.25" customHeight="1" x14ac:dyDescent="0.2"/>
    <row r="717" s="136" customFormat="1" ht="14.25" customHeight="1" x14ac:dyDescent="0.2"/>
    <row r="718" s="136" customFormat="1" ht="14.25" customHeight="1" x14ac:dyDescent="0.2"/>
    <row r="719" s="136" customFormat="1" ht="14.25" customHeight="1" x14ac:dyDescent="0.2"/>
    <row r="720" s="136" customFormat="1" ht="14.25" customHeight="1" x14ac:dyDescent="0.2"/>
    <row r="721" s="136" customFormat="1" ht="14.25" customHeight="1" x14ac:dyDescent="0.2"/>
    <row r="722" s="136" customFormat="1" ht="14.25" customHeight="1" x14ac:dyDescent="0.2"/>
    <row r="723" s="136" customFormat="1" ht="14.25" customHeight="1" x14ac:dyDescent="0.2"/>
    <row r="724" s="136" customFormat="1" ht="14.25" customHeight="1" x14ac:dyDescent="0.2"/>
    <row r="725" s="136" customFormat="1" ht="14.25" customHeight="1" x14ac:dyDescent="0.2"/>
    <row r="726" s="136" customFormat="1" ht="14.25" customHeight="1" x14ac:dyDescent="0.2"/>
    <row r="727" s="136" customFormat="1" ht="14.25" customHeight="1" x14ac:dyDescent="0.2"/>
    <row r="728" s="136" customFormat="1" ht="14.25" customHeight="1" x14ac:dyDescent="0.2"/>
    <row r="729" s="136" customFormat="1" ht="14.25" customHeight="1" x14ac:dyDescent="0.2"/>
    <row r="730" s="136" customFormat="1" ht="14.25" customHeight="1" x14ac:dyDescent="0.2"/>
    <row r="731" s="136" customFormat="1" ht="14.25" customHeight="1" x14ac:dyDescent="0.2"/>
    <row r="732" s="136" customFormat="1" ht="14.25" customHeight="1" x14ac:dyDescent="0.2"/>
    <row r="733" s="136" customFormat="1" ht="14.25" customHeight="1" x14ac:dyDescent="0.2"/>
    <row r="734" s="136" customFormat="1" ht="14.25" customHeight="1" x14ac:dyDescent="0.2"/>
    <row r="735" s="136" customFormat="1" ht="14.25" customHeight="1" x14ac:dyDescent="0.2"/>
    <row r="736" s="136" customFormat="1" ht="14.25" customHeight="1" x14ac:dyDescent="0.2"/>
    <row r="737" s="136" customFormat="1" ht="14.25" customHeight="1" x14ac:dyDescent="0.2"/>
    <row r="738" s="136" customFormat="1" ht="14.25" customHeight="1" x14ac:dyDescent="0.2"/>
    <row r="739" s="136" customFormat="1" ht="14.25" customHeight="1" x14ac:dyDescent="0.2"/>
    <row r="740" s="136" customFormat="1" ht="14.25" customHeight="1" x14ac:dyDescent="0.2"/>
    <row r="741" s="136" customFormat="1" ht="14.25" customHeight="1" x14ac:dyDescent="0.2"/>
    <row r="742" s="136" customFormat="1" ht="14.25" customHeight="1" x14ac:dyDescent="0.2"/>
    <row r="743" s="136" customFormat="1" ht="14.25" customHeight="1" x14ac:dyDescent="0.2"/>
    <row r="744" s="136" customFormat="1" ht="14.25" customHeight="1" x14ac:dyDescent="0.2"/>
    <row r="745" s="136" customFormat="1" ht="14.25" customHeight="1" x14ac:dyDescent="0.2"/>
    <row r="746" s="136" customFormat="1" ht="14.25" customHeight="1" x14ac:dyDescent="0.2"/>
    <row r="747" s="136" customFormat="1" ht="14.25" customHeight="1" x14ac:dyDescent="0.2"/>
    <row r="748" s="136" customFormat="1" ht="14.25" customHeight="1" x14ac:dyDescent="0.2"/>
    <row r="749" s="136" customFormat="1" ht="14.25" customHeight="1" x14ac:dyDescent="0.2"/>
    <row r="750" s="136" customFormat="1" ht="14.25" customHeight="1" x14ac:dyDescent="0.2"/>
    <row r="751" s="136" customFormat="1" ht="14.25" customHeight="1" x14ac:dyDescent="0.2"/>
    <row r="752" s="136" customFormat="1" ht="14.25" customHeight="1" x14ac:dyDescent="0.2"/>
    <row r="753" s="136" customFormat="1" ht="14.25" customHeight="1" x14ac:dyDescent="0.2"/>
    <row r="754" s="136" customFormat="1" ht="14.25" customHeight="1" x14ac:dyDescent="0.2"/>
    <row r="755" s="136" customFormat="1" ht="14.25" customHeight="1" x14ac:dyDescent="0.2"/>
    <row r="756" s="136" customFormat="1" ht="14.25" customHeight="1" x14ac:dyDescent="0.2"/>
    <row r="757" s="136" customFormat="1" ht="14.25" customHeight="1" x14ac:dyDescent="0.2"/>
    <row r="758" s="136" customFormat="1" ht="14.25" customHeight="1" x14ac:dyDescent="0.2"/>
    <row r="759" s="136" customFormat="1" ht="14.25" customHeight="1" x14ac:dyDescent="0.2"/>
    <row r="760" s="136" customFormat="1" ht="14.25" customHeight="1" x14ac:dyDescent="0.2"/>
    <row r="761" s="136" customFormat="1" ht="14.25" customHeight="1" x14ac:dyDescent="0.2"/>
    <row r="762" s="136" customFormat="1" ht="14.25" customHeight="1" x14ac:dyDescent="0.2"/>
    <row r="763" s="136" customFormat="1" ht="14.25" customHeight="1" x14ac:dyDescent="0.2"/>
    <row r="764" s="136" customFormat="1" ht="14.25" customHeight="1" x14ac:dyDescent="0.2"/>
    <row r="765" s="136" customFormat="1" ht="14.25" customHeight="1" x14ac:dyDescent="0.2"/>
    <row r="766" s="136" customFormat="1" ht="14.25" customHeight="1" x14ac:dyDescent="0.2"/>
    <row r="767" s="136" customFormat="1" ht="14.25" customHeight="1" x14ac:dyDescent="0.2"/>
    <row r="768" s="136" customFormat="1" ht="14.25" customHeight="1" x14ac:dyDescent="0.2"/>
    <row r="769" s="136" customFormat="1" ht="14.25" customHeight="1" x14ac:dyDescent="0.2"/>
    <row r="770" s="136" customFormat="1" ht="14.25" customHeight="1" x14ac:dyDescent="0.2"/>
    <row r="771" s="136" customFormat="1" ht="14.25" customHeight="1" x14ac:dyDescent="0.2"/>
    <row r="772" s="136" customFormat="1" ht="14.25" customHeight="1" x14ac:dyDescent="0.2"/>
    <row r="773" s="136" customFormat="1" ht="14.25" customHeight="1" x14ac:dyDescent="0.2"/>
    <row r="774" s="136" customFormat="1" ht="14.25" customHeight="1" x14ac:dyDescent="0.2"/>
    <row r="775" s="136" customFormat="1" ht="14.25" customHeight="1" x14ac:dyDescent="0.2"/>
    <row r="776" s="136" customFormat="1" ht="14.25" customHeight="1" x14ac:dyDescent="0.2"/>
    <row r="777" s="136" customFormat="1" ht="14.25" customHeight="1" x14ac:dyDescent="0.2"/>
    <row r="778" s="136" customFormat="1" ht="14.25" customHeight="1" x14ac:dyDescent="0.2"/>
    <row r="779" s="136" customFormat="1" ht="14.25" customHeight="1" x14ac:dyDescent="0.2"/>
    <row r="780" s="136" customFormat="1" ht="14.25" customHeight="1" x14ac:dyDescent="0.2"/>
    <row r="781" s="136" customFormat="1" ht="14.25" customHeight="1" x14ac:dyDescent="0.2"/>
    <row r="782" s="136" customFormat="1" ht="14.25" customHeight="1" x14ac:dyDescent="0.2"/>
    <row r="783" s="136" customFormat="1" ht="14.25" customHeight="1" x14ac:dyDescent="0.2"/>
    <row r="784" s="136" customFormat="1" ht="14.25" customHeight="1" x14ac:dyDescent="0.2"/>
    <row r="785" s="136" customFormat="1" ht="14.25" customHeight="1" x14ac:dyDescent="0.2"/>
    <row r="786" s="136" customFormat="1" ht="14.25" customHeight="1" x14ac:dyDescent="0.2"/>
    <row r="787" s="136" customFormat="1" ht="14.25" customHeight="1" x14ac:dyDescent="0.2"/>
    <row r="788" s="136" customFormat="1" ht="14.25" customHeight="1" x14ac:dyDescent="0.2"/>
    <row r="789" s="136" customFormat="1" ht="14.25" customHeight="1" x14ac:dyDescent="0.2"/>
    <row r="790" s="136" customFormat="1" ht="14.25" customHeight="1" x14ac:dyDescent="0.2"/>
    <row r="791" s="136" customFormat="1" ht="14.25" customHeight="1" x14ac:dyDescent="0.2"/>
    <row r="792" s="136" customFormat="1" ht="14.25" customHeight="1" x14ac:dyDescent="0.2"/>
    <row r="793" s="136" customFormat="1" ht="14.25" customHeight="1" x14ac:dyDescent="0.2"/>
    <row r="794" s="136" customFormat="1" ht="14.25" customHeight="1" x14ac:dyDescent="0.2"/>
    <row r="795" s="136" customFormat="1" ht="14.25" customHeight="1" x14ac:dyDescent="0.2"/>
    <row r="796" s="136" customFormat="1" ht="14.25" customHeight="1" x14ac:dyDescent="0.2"/>
    <row r="797" s="136" customFormat="1" ht="14.25" customHeight="1" x14ac:dyDescent="0.2"/>
    <row r="798" s="136" customFormat="1" ht="14.25" customHeight="1" x14ac:dyDescent="0.2"/>
    <row r="799" s="136" customFormat="1" ht="14.25" customHeight="1" x14ac:dyDescent="0.2"/>
    <row r="800" s="136" customFormat="1" ht="14.25" customHeight="1" x14ac:dyDescent="0.2"/>
    <row r="801" s="136" customFormat="1" ht="14.25" customHeight="1" x14ac:dyDescent="0.2"/>
    <row r="802" s="136" customFormat="1" ht="14.25" customHeight="1" x14ac:dyDescent="0.2"/>
    <row r="803" s="136" customFormat="1" ht="14.25" customHeight="1" x14ac:dyDescent="0.2"/>
    <row r="804" s="136" customFormat="1" ht="14.25" customHeight="1" x14ac:dyDescent="0.2"/>
    <row r="805" s="136" customFormat="1" ht="14.25" customHeight="1" x14ac:dyDescent="0.2"/>
    <row r="806" s="136" customFormat="1" ht="14.25" customHeight="1" x14ac:dyDescent="0.2"/>
    <row r="807" s="136" customFormat="1" ht="14.25" customHeight="1" x14ac:dyDescent="0.2"/>
    <row r="808" s="136" customFormat="1" ht="14.25" customHeight="1" x14ac:dyDescent="0.2"/>
    <row r="809" s="136" customFormat="1" ht="14.25" customHeight="1" x14ac:dyDescent="0.2"/>
    <row r="810" s="136" customFormat="1" ht="14.25" customHeight="1" x14ac:dyDescent="0.2"/>
    <row r="811" s="136" customFormat="1" ht="14.25" customHeight="1" x14ac:dyDescent="0.2"/>
    <row r="812" s="136" customFormat="1" ht="14.25" customHeight="1" x14ac:dyDescent="0.2"/>
    <row r="813" s="136" customFormat="1" ht="14.25" customHeight="1" x14ac:dyDescent="0.2"/>
    <row r="814" s="136" customFormat="1" ht="14.25" customHeight="1" x14ac:dyDescent="0.2"/>
    <row r="815" s="136" customFormat="1" ht="14.25" customHeight="1" x14ac:dyDescent="0.2"/>
    <row r="816" s="136" customFormat="1" ht="14.25" customHeight="1" x14ac:dyDescent="0.2"/>
    <row r="817" s="136" customFormat="1" ht="14.25" customHeight="1" x14ac:dyDescent="0.2"/>
    <row r="818" s="136" customFormat="1" ht="14.25" customHeight="1" x14ac:dyDescent="0.2"/>
    <row r="819" s="136" customFormat="1" ht="14.25" customHeight="1" x14ac:dyDescent="0.2"/>
    <row r="820" s="136" customFormat="1" ht="14.25" customHeight="1" x14ac:dyDescent="0.2"/>
    <row r="821" s="136" customFormat="1" ht="14.25" customHeight="1" x14ac:dyDescent="0.2"/>
    <row r="822" s="136" customFormat="1" ht="14.25" customHeight="1" x14ac:dyDescent="0.2"/>
    <row r="823" s="136" customFormat="1" ht="14.25" customHeight="1" x14ac:dyDescent="0.2"/>
    <row r="824" s="136" customFormat="1" ht="14.25" customHeight="1" x14ac:dyDescent="0.2"/>
    <row r="825" s="136" customFormat="1" ht="14.25" customHeight="1" x14ac:dyDescent="0.2"/>
    <row r="826" s="136" customFormat="1" ht="14.25" customHeight="1" x14ac:dyDescent="0.2"/>
    <row r="827" s="136" customFormat="1" ht="14.25" customHeight="1" x14ac:dyDescent="0.2"/>
    <row r="828" s="136" customFormat="1" ht="14.25" customHeight="1" x14ac:dyDescent="0.2"/>
    <row r="829" s="136" customFormat="1" ht="14.25" customHeight="1" x14ac:dyDescent="0.2"/>
    <row r="830" s="136" customFormat="1" ht="14.25" customHeight="1" x14ac:dyDescent="0.2"/>
    <row r="831" s="136" customFormat="1" ht="14.25" customHeight="1" x14ac:dyDescent="0.2"/>
    <row r="832" s="136" customFormat="1" ht="14.25" customHeight="1" x14ac:dyDescent="0.2"/>
    <row r="833" s="136" customFormat="1" ht="14.25" customHeight="1" x14ac:dyDescent="0.2"/>
    <row r="834" s="136" customFormat="1" ht="14.25" customHeight="1" x14ac:dyDescent="0.2"/>
    <row r="835" s="136" customFormat="1" ht="14.25" customHeight="1" x14ac:dyDescent="0.2"/>
    <row r="836" s="136" customFormat="1" ht="14.25" customHeight="1" x14ac:dyDescent="0.2"/>
    <row r="837" s="136" customFormat="1" ht="14.25" customHeight="1" x14ac:dyDescent="0.2"/>
    <row r="838" s="136" customFormat="1" ht="14.25" customHeight="1" x14ac:dyDescent="0.2"/>
    <row r="839" s="136" customFormat="1" ht="14.25" customHeight="1" x14ac:dyDescent="0.2"/>
    <row r="840" s="136" customFormat="1" ht="14.25" customHeight="1" x14ac:dyDescent="0.2"/>
    <row r="841" s="136" customFormat="1" ht="14.25" customHeight="1" x14ac:dyDescent="0.2"/>
    <row r="842" s="136" customFormat="1" ht="14.25" customHeight="1" x14ac:dyDescent="0.2"/>
    <row r="843" s="136" customFormat="1" ht="14.25" customHeight="1" x14ac:dyDescent="0.2"/>
    <row r="844" s="136" customFormat="1" ht="14.25" customHeight="1" x14ac:dyDescent="0.2"/>
    <row r="845" s="136" customFormat="1" ht="14.25" customHeight="1" x14ac:dyDescent="0.2"/>
    <row r="846" s="136" customFormat="1" ht="14.25" customHeight="1" x14ac:dyDescent="0.2"/>
    <row r="847" s="136" customFormat="1" ht="14.25" customHeight="1" x14ac:dyDescent="0.2"/>
    <row r="848" s="136" customFormat="1" ht="14.25" customHeight="1" x14ac:dyDescent="0.2"/>
    <row r="849" s="136" customFormat="1" ht="14.25" customHeight="1" x14ac:dyDescent="0.2"/>
    <row r="850" s="136" customFormat="1" ht="14.25" customHeight="1" x14ac:dyDescent="0.2"/>
    <row r="851" s="136" customFormat="1" ht="14.25" customHeight="1" x14ac:dyDescent="0.2"/>
    <row r="852" s="136" customFormat="1" ht="14.25" customHeight="1" x14ac:dyDescent="0.2"/>
    <row r="853" s="136" customFormat="1" ht="14.25" customHeight="1" x14ac:dyDescent="0.2"/>
    <row r="854" s="136" customFormat="1" ht="14.25" customHeight="1" x14ac:dyDescent="0.2"/>
    <row r="855" s="136" customFormat="1" ht="14.25" customHeight="1" x14ac:dyDescent="0.2"/>
    <row r="856" s="136" customFormat="1" ht="14.25" customHeight="1" x14ac:dyDescent="0.2"/>
    <row r="857" s="136" customFormat="1" ht="14.25" customHeight="1" x14ac:dyDescent="0.2"/>
    <row r="858" s="136" customFormat="1" ht="14.25" customHeight="1" x14ac:dyDescent="0.2"/>
    <row r="859" s="136" customFormat="1" ht="14.25" customHeight="1" x14ac:dyDescent="0.2"/>
    <row r="860" s="136" customFormat="1" ht="14.25" customHeight="1" x14ac:dyDescent="0.2"/>
    <row r="861" s="136" customFormat="1" ht="14.25" customHeight="1" x14ac:dyDescent="0.2"/>
    <row r="862" s="136" customFormat="1" ht="14.25" customHeight="1" x14ac:dyDescent="0.2"/>
    <row r="863" s="136" customFormat="1" ht="14.25" customHeight="1" x14ac:dyDescent="0.2"/>
    <row r="864" s="136" customFormat="1" ht="14.25" customHeight="1" x14ac:dyDescent="0.2"/>
    <row r="865" s="136" customFormat="1" ht="14.25" customHeight="1" x14ac:dyDescent="0.2"/>
    <row r="866" s="136" customFormat="1" ht="14.25" customHeight="1" x14ac:dyDescent="0.2"/>
    <row r="867" s="136" customFormat="1" ht="14.25" customHeight="1" x14ac:dyDescent="0.2"/>
    <row r="868" s="136" customFormat="1" ht="14.25" customHeight="1" x14ac:dyDescent="0.2"/>
    <row r="869" s="136" customFormat="1" ht="14.25" customHeight="1" x14ac:dyDescent="0.2"/>
    <row r="870" s="136" customFormat="1" ht="14.25" customHeight="1" x14ac:dyDescent="0.2"/>
    <row r="871" s="136" customFormat="1" ht="14.25" customHeight="1" x14ac:dyDescent="0.2"/>
    <row r="872" s="136" customFormat="1" ht="14.25" customHeight="1" x14ac:dyDescent="0.2"/>
    <row r="873" s="136" customFormat="1" ht="14.25" customHeight="1" x14ac:dyDescent="0.2"/>
    <row r="874" s="136" customFormat="1" ht="14.25" customHeight="1" x14ac:dyDescent="0.2"/>
    <row r="875" s="136" customFormat="1" ht="14.25" customHeight="1" x14ac:dyDescent="0.2"/>
    <row r="876" s="136" customFormat="1" ht="14.25" customHeight="1" x14ac:dyDescent="0.2"/>
    <row r="877" s="136" customFormat="1" ht="14.25" customHeight="1" x14ac:dyDescent="0.2"/>
    <row r="878" s="136" customFormat="1" ht="14.25" customHeight="1" x14ac:dyDescent="0.2"/>
    <row r="879" s="136" customFormat="1" ht="14.25" customHeight="1" x14ac:dyDescent="0.2"/>
    <row r="880" s="136" customFormat="1" ht="14.25" customHeight="1" x14ac:dyDescent="0.2"/>
    <row r="881" s="136" customFormat="1" ht="14.25" customHeight="1" x14ac:dyDescent="0.2"/>
    <row r="882" s="136" customFormat="1" ht="14.25" customHeight="1" x14ac:dyDescent="0.2"/>
    <row r="883" s="136" customFormat="1" ht="14.25" customHeight="1" x14ac:dyDescent="0.2"/>
    <row r="884" s="136" customFormat="1" ht="14.25" customHeight="1" x14ac:dyDescent="0.2"/>
    <row r="885" s="136" customFormat="1" ht="14.25" customHeight="1" x14ac:dyDescent="0.2"/>
    <row r="886" s="136" customFormat="1" ht="14.25" customHeight="1" x14ac:dyDescent="0.2"/>
    <row r="887" s="136" customFormat="1" ht="14.25" customHeight="1" x14ac:dyDescent="0.2"/>
    <row r="888" s="136" customFormat="1" ht="14.25" customHeight="1" x14ac:dyDescent="0.2"/>
    <row r="889" s="136" customFormat="1" ht="14.25" customHeight="1" x14ac:dyDescent="0.2"/>
    <row r="890" s="136" customFormat="1" ht="14.25" customHeight="1" x14ac:dyDescent="0.2"/>
    <row r="891" s="136" customFormat="1" ht="14.25" customHeight="1" x14ac:dyDescent="0.2"/>
    <row r="892" s="136" customFormat="1" ht="14.25" customHeight="1" x14ac:dyDescent="0.2"/>
    <row r="893" s="136" customFormat="1" ht="14.25" customHeight="1" x14ac:dyDescent="0.2"/>
    <row r="894" s="136" customFormat="1" ht="14.25" customHeight="1" x14ac:dyDescent="0.2"/>
    <row r="895" s="136" customFormat="1" ht="14.25" customHeight="1" x14ac:dyDescent="0.2"/>
    <row r="896" s="136" customFormat="1" ht="14.25" customHeight="1" x14ac:dyDescent="0.2"/>
    <row r="897" s="136" customFormat="1" ht="14.25" customHeight="1" x14ac:dyDescent="0.2"/>
    <row r="898" s="136" customFormat="1" ht="14.25" customHeight="1" x14ac:dyDescent="0.2"/>
    <row r="899" s="136" customFormat="1" ht="14.25" customHeight="1" x14ac:dyDescent="0.2"/>
    <row r="900" s="136" customFormat="1" ht="14.25" customHeight="1" x14ac:dyDescent="0.2"/>
    <row r="901" s="136" customFormat="1" ht="14.25" customHeight="1" x14ac:dyDescent="0.2"/>
    <row r="902" s="136" customFormat="1" ht="14.25" customHeight="1" x14ac:dyDescent="0.2"/>
    <row r="903" s="136" customFormat="1" ht="14.25" customHeight="1" x14ac:dyDescent="0.2"/>
    <row r="904" s="136" customFormat="1" ht="14.25" customHeight="1" x14ac:dyDescent="0.2"/>
    <row r="905" s="136" customFormat="1" ht="14.25" customHeight="1" x14ac:dyDescent="0.2"/>
    <row r="906" s="136" customFormat="1" ht="14.25" customHeight="1" x14ac:dyDescent="0.2"/>
    <row r="907" s="136" customFormat="1" ht="14.25" customHeight="1" x14ac:dyDescent="0.2"/>
    <row r="908" s="136" customFormat="1" ht="14.25" customHeight="1" x14ac:dyDescent="0.2"/>
    <row r="909" s="136" customFormat="1" ht="14.25" customHeight="1" x14ac:dyDescent="0.2"/>
    <row r="910" s="136" customFormat="1" ht="14.25" customHeight="1" x14ac:dyDescent="0.2"/>
    <row r="911" s="136" customFormat="1" ht="14.25" customHeight="1" x14ac:dyDescent="0.2"/>
    <row r="912" s="136" customFormat="1" ht="14.25" customHeight="1" x14ac:dyDescent="0.2"/>
    <row r="913" s="136" customFormat="1" ht="14.25" customHeight="1" x14ac:dyDescent="0.2"/>
    <row r="914" s="136" customFormat="1" ht="14.25" customHeight="1" x14ac:dyDescent="0.2"/>
    <row r="915" s="136" customFormat="1" ht="14.25" customHeight="1" x14ac:dyDescent="0.2"/>
    <row r="916" s="136" customFormat="1" ht="14.25" customHeight="1" x14ac:dyDescent="0.2"/>
    <row r="917" s="136" customFormat="1" ht="14.25" customHeight="1" x14ac:dyDescent="0.2"/>
    <row r="918" s="136" customFormat="1" ht="14.25" customHeight="1" x14ac:dyDescent="0.2"/>
    <row r="919" s="136" customFormat="1" ht="14.25" customHeight="1" x14ac:dyDescent="0.2"/>
    <row r="920" s="136" customFormat="1" ht="14.25" customHeight="1" x14ac:dyDescent="0.2"/>
    <row r="921" s="136" customFormat="1" ht="14.25" customHeight="1" x14ac:dyDescent="0.2"/>
    <row r="922" s="136" customFormat="1" ht="14.25" customHeight="1" x14ac:dyDescent="0.2"/>
    <row r="923" s="136" customFormat="1" ht="14.25" customHeight="1" x14ac:dyDescent="0.2"/>
    <row r="924" s="136" customFormat="1" ht="14.25" customHeight="1" x14ac:dyDescent="0.2"/>
    <row r="925" s="136" customFormat="1" ht="14.25" customHeight="1" x14ac:dyDescent="0.2"/>
    <row r="926" s="136" customFormat="1" ht="14.25" customHeight="1" x14ac:dyDescent="0.2"/>
    <row r="927" s="136" customFormat="1" ht="14.25" customHeight="1" x14ac:dyDescent="0.2"/>
    <row r="928" s="136" customFormat="1" ht="14.25" customHeight="1" x14ac:dyDescent="0.2"/>
    <row r="929" s="136" customFormat="1" ht="14.25" customHeight="1" x14ac:dyDescent="0.2"/>
    <row r="930" s="136" customFormat="1" ht="14.25" customHeight="1" x14ac:dyDescent="0.2"/>
    <row r="931" s="136" customFormat="1" ht="14.25" customHeight="1" x14ac:dyDescent="0.2"/>
    <row r="932" s="136" customFormat="1" ht="14.25" customHeight="1" x14ac:dyDescent="0.2"/>
    <row r="933" s="136" customFormat="1" ht="14.25" customHeight="1" x14ac:dyDescent="0.2"/>
    <row r="934" s="136" customFormat="1" ht="14.25" customHeight="1" x14ac:dyDescent="0.2"/>
    <row r="935" s="136" customFormat="1" ht="14.25" customHeight="1" x14ac:dyDescent="0.2"/>
    <row r="936" s="136" customFormat="1" ht="14.25" customHeight="1" x14ac:dyDescent="0.2"/>
    <row r="937" s="136" customFormat="1" ht="14.25" customHeight="1" x14ac:dyDescent="0.2"/>
    <row r="938" s="136" customFormat="1" ht="14.25" customHeight="1" x14ac:dyDescent="0.2"/>
    <row r="939" s="136" customFormat="1" ht="14.25" customHeight="1" x14ac:dyDescent="0.2"/>
    <row r="940" s="136" customFormat="1" ht="14.25" customHeight="1" x14ac:dyDescent="0.2"/>
    <row r="941" s="136" customFormat="1" ht="14.25" customHeight="1" x14ac:dyDescent="0.2"/>
    <row r="942" s="136" customFormat="1" ht="14.25" customHeight="1" x14ac:dyDescent="0.2"/>
    <row r="943" s="136" customFormat="1" ht="14.25" customHeight="1" x14ac:dyDescent="0.2"/>
    <row r="944" s="136" customFormat="1" ht="14.25" customHeight="1" x14ac:dyDescent="0.2"/>
    <row r="945" s="136" customFormat="1" ht="14.25" customHeight="1" x14ac:dyDescent="0.2"/>
    <row r="946" s="136" customFormat="1" ht="14.25" customHeight="1" x14ac:dyDescent="0.2"/>
    <row r="947" s="136" customFormat="1" ht="14.25" customHeight="1" x14ac:dyDescent="0.2"/>
    <row r="948" s="136" customFormat="1" ht="14.25" customHeight="1" x14ac:dyDescent="0.2"/>
    <row r="949" s="136" customFormat="1" ht="14.25" customHeight="1" x14ac:dyDescent="0.2"/>
    <row r="950" s="136" customFormat="1" ht="14.25" customHeight="1" x14ac:dyDescent="0.2"/>
    <row r="951" s="136" customFormat="1" ht="14.25" customHeight="1" x14ac:dyDescent="0.2"/>
    <row r="952" s="136" customFormat="1" ht="14.25" customHeight="1" x14ac:dyDescent="0.2"/>
    <row r="953" s="136" customFormat="1" ht="14.25" customHeight="1" x14ac:dyDescent="0.2"/>
    <row r="954" s="136" customFormat="1" ht="14.25" customHeight="1" x14ac:dyDescent="0.2"/>
    <row r="955" s="136" customFormat="1" ht="14.25" customHeight="1" x14ac:dyDescent="0.2"/>
    <row r="956" s="136" customFormat="1" ht="14.25" customHeight="1" x14ac:dyDescent="0.2"/>
    <row r="957" s="136" customFormat="1" ht="14.25" customHeight="1" x14ac:dyDescent="0.2"/>
    <row r="958" s="136" customFormat="1" ht="14.25" customHeight="1" x14ac:dyDescent="0.2"/>
    <row r="959" s="136" customFormat="1" ht="14.25" customHeight="1" x14ac:dyDescent="0.2"/>
    <row r="960" s="136" customFormat="1" ht="14.25" customHeight="1" x14ac:dyDescent="0.2"/>
    <row r="961" s="136" customFormat="1" ht="14.25" customHeight="1" x14ac:dyDescent="0.2"/>
    <row r="962" s="136" customFormat="1" ht="14.25" customHeight="1" x14ac:dyDescent="0.2"/>
    <row r="963" s="136" customFormat="1" ht="14.25" customHeight="1" x14ac:dyDescent="0.2"/>
    <row r="964" s="136" customFormat="1" ht="14.25" customHeight="1" x14ac:dyDescent="0.2"/>
    <row r="965" s="136" customFormat="1" ht="14.25" customHeight="1" x14ac:dyDescent="0.2"/>
    <row r="966" s="136" customFormat="1" ht="14.25" customHeight="1" x14ac:dyDescent="0.2"/>
    <row r="967" s="136" customFormat="1" ht="14.25" customHeight="1" x14ac:dyDescent="0.2"/>
    <row r="968" s="136" customFormat="1" ht="14.25" customHeight="1" x14ac:dyDescent="0.2"/>
    <row r="969" s="136" customFormat="1" ht="14.25" customHeight="1" x14ac:dyDescent="0.2"/>
    <row r="970" s="136" customFormat="1" ht="14.25" customHeight="1" x14ac:dyDescent="0.2"/>
    <row r="971" s="136" customFormat="1" ht="14.25" customHeight="1" x14ac:dyDescent="0.2"/>
    <row r="972" s="136" customFormat="1" ht="14.25" customHeight="1" x14ac:dyDescent="0.2"/>
    <row r="973" s="136" customFormat="1" ht="14.25" customHeight="1" x14ac:dyDescent="0.2"/>
    <row r="974" s="136" customFormat="1" ht="14.25" customHeight="1" x14ac:dyDescent="0.2"/>
    <row r="975" s="136" customFormat="1" ht="14.25" customHeight="1" x14ac:dyDescent="0.2"/>
    <row r="976" s="136" customFormat="1" ht="14.25" customHeight="1" x14ac:dyDescent="0.2"/>
    <row r="977" s="136" customFormat="1" ht="14.25" customHeight="1" x14ac:dyDescent="0.2"/>
    <row r="978" s="136" customFormat="1" ht="14.25" customHeight="1" x14ac:dyDescent="0.2"/>
    <row r="979" s="136" customFormat="1" ht="14.25" customHeight="1" x14ac:dyDescent="0.2"/>
    <row r="980" s="136" customFormat="1" ht="14.25" customHeight="1" x14ac:dyDescent="0.2"/>
    <row r="981" s="136" customFormat="1" ht="14.25" customHeight="1" x14ac:dyDescent="0.2"/>
    <row r="982" s="136" customFormat="1" ht="14.25" customHeight="1" x14ac:dyDescent="0.2"/>
    <row r="983" s="136" customFormat="1" ht="14.25" customHeight="1" x14ac:dyDescent="0.2"/>
    <row r="984" s="136" customFormat="1" ht="14.25" customHeight="1" x14ac:dyDescent="0.2"/>
    <row r="985" s="136" customFormat="1" ht="14.25" customHeight="1" x14ac:dyDescent="0.2"/>
    <row r="986" s="136" customFormat="1" ht="14.25" customHeight="1" x14ac:dyDescent="0.2"/>
    <row r="987" s="136" customFormat="1" ht="14.25" customHeight="1" x14ac:dyDescent="0.2"/>
    <row r="988" s="136" customFormat="1" ht="14.25" customHeight="1" x14ac:dyDescent="0.2"/>
    <row r="989" s="136" customFormat="1" ht="14.25" customHeight="1" x14ac:dyDescent="0.2"/>
    <row r="990" s="136" customFormat="1" ht="14.25" customHeight="1" x14ac:dyDescent="0.2"/>
    <row r="991" s="136" customFormat="1" ht="14.25" customHeight="1" x14ac:dyDescent="0.2"/>
    <row r="992" s="136" customFormat="1" ht="14.25" customHeight="1" x14ac:dyDescent="0.2"/>
    <row r="993" s="136" customFormat="1" ht="14.25" customHeight="1" x14ac:dyDescent="0.2"/>
    <row r="994" s="136" customFormat="1" ht="14.25" customHeight="1" x14ac:dyDescent="0.2"/>
    <row r="995" s="136" customFormat="1" ht="14.25" customHeight="1" x14ac:dyDescent="0.2"/>
    <row r="996" s="136" customFormat="1" ht="14.25" customHeight="1" x14ac:dyDescent="0.2"/>
    <row r="997" s="136" customFormat="1" ht="14.25" customHeight="1" x14ac:dyDescent="0.2"/>
    <row r="998" s="136" customFormat="1" ht="14.25" customHeight="1" x14ac:dyDescent="0.2"/>
    <row r="999" s="136" customFormat="1" ht="14.25" customHeight="1" x14ac:dyDescent="0.2"/>
    <row r="1000" s="136" customFormat="1" ht="14.25" customHeight="1" x14ac:dyDescent="0.2"/>
  </sheetData>
  <hyperlinks>
    <hyperlink ref="N5" r:id="rId1" xr:uid="{53CE10C2-55C8-9E44-99E8-430269FD66BD}"/>
    <hyperlink ref="N8" r:id="rId2" xr:uid="{3391E2E4-2247-4642-B338-17DD44066A43}"/>
  </hyperlinks>
  <pageMargins left="0.7" right="0.7" top="0.75" bottom="0.75" header="0" footer="0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zoomScale="159" zoomScaleNormal="159" workbookViewId="0">
      <selection activeCell="B17" sqref="B17"/>
    </sheetView>
  </sheetViews>
  <sheetFormatPr baseColWidth="10" defaultColWidth="14.5" defaultRowHeight="15" customHeight="1" x14ac:dyDescent="0.2"/>
  <cols>
    <col min="1" max="1" width="27.5" bestFit="1" customWidth="1"/>
    <col min="2" max="2" width="17.5" style="35" customWidth="1"/>
    <col min="3" max="3" width="14.5" customWidth="1"/>
    <col min="4" max="4" width="16" bestFit="1" customWidth="1"/>
    <col min="5" max="26" width="8.6640625" customWidth="1"/>
  </cols>
  <sheetData>
    <row r="1" spans="1:26" ht="14.25" customHeight="1" x14ac:dyDescent="0.2">
      <c r="A1" s="1" t="s">
        <v>0</v>
      </c>
      <c r="B1" s="34" t="s">
        <v>768</v>
      </c>
      <c r="C1" s="2" t="s">
        <v>1</v>
      </c>
      <c r="D1" s="114" t="s">
        <v>758</v>
      </c>
    </row>
    <row r="2" spans="1:26" ht="14.25" customHeight="1" x14ac:dyDescent="0.2">
      <c r="A2" s="112"/>
      <c r="B2" s="119" t="s">
        <v>763</v>
      </c>
      <c r="C2" s="3">
        <f>IF(B6="NO",0,IF(B1="ITC",IF(B3="YES",30%,6%),IF(B1="PTC",IF(B3="YES",0.0275,0.005),IF(B1="NONE",0,0))))</f>
        <v>0.3</v>
      </c>
      <c r="D2" s="113" t="str">
        <f>IF(B1="ITC","Percent",IF(B1="PTC","$/KWh",IF(B1="NONE","",)))</f>
        <v>Percent</v>
      </c>
    </row>
    <row r="3" spans="1:26" ht="14.25" customHeight="1" x14ac:dyDescent="0.2">
      <c r="A3" s="1" t="s">
        <v>2</v>
      </c>
      <c r="B3" s="34" t="s">
        <v>3</v>
      </c>
      <c r="C3" s="3"/>
      <c r="D3" s="112"/>
    </row>
    <row r="4" spans="1:26" ht="14.25" customHeight="1" x14ac:dyDescent="0.2">
      <c r="A4" s="1" t="s">
        <v>4</v>
      </c>
      <c r="B4" s="34" t="s">
        <v>5</v>
      </c>
      <c r="C4" s="4">
        <f>IF(B4="YES",IF(B1="ITC",IF(B3="YES",10%,2%),10%),0%)</f>
        <v>0</v>
      </c>
      <c r="D4" s="115" t="str">
        <f>IF(B1="ITC","Percentage Points",IF(B1="PTC","Percent",IF(B1="NONE","",)))</f>
        <v>Percentage Points</v>
      </c>
    </row>
    <row r="5" spans="1:26" ht="16" x14ac:dyDescent="0.2">
      <c r="A5" s="33" t="s">
        <v>767</v>
      </c>
      <c r="B5" s="124" t="s">
        <v>5</v>
      </c>
      <c r="C5" s="4">
        <f>IF(B1="PTC",0,IF(B5="LIC/TRIBAL",10%,IF(B5="RESIDENTIAL/ECONBENEFIT",20%,0)))</f>
        <v>0</v>
      </c>
      <c r="D5" s="115" t="str">
        <f>IF(B1="ITC","Percentage Points",IF(B1="PTC","NA",IF(B1="NONE","",)))</f>
        <v>Percentage Points</v>
      </c>
    </row>
    <row r="6" spans="1:26" ht="14.25" customHeight="1" x14ac:dyDescent="0.2">
      <c r="A6" s="1" t="s">
        <v>6</v>
      </c>
      <c r="B6" s="34" t="s">
        <v>3</v>
      </c>
      <c r="C6" s="4">
        <f>IF(B6="YES",IF(B3="YES",10%,2%),0)</f>
        <v>0.1</v>
      </c>
      <c r="D6" s="115" t="str">
        <f>IF(B1="ITC","Percentage Points",IF(B1="PTC","Percent",IF(B1="NONE","",)))</f>
        <v>Percentage Points</v>
      </c>
    </row>
    <row r="7" spans="1:26" ht="14.25" customHeight="1" x14ac:dyDescent="0.2">
      <c r="A7" s="120" t="s">
        <v>7</v>
      </c>
      <c r="B7" s="41" t="str">
        <f>IF(C22&gt;0,"YES","NO")</f>
        <v>YES</v>
      </c>
      <c r="C7" s="42">
        <f>IF(B7="YES",MIN(15%,C22),0)</f>
        <v>0.15</v>
      </c>
      <c r="D7" s="116" t="str">
        <f>IF(B1="ITC","Percent",IF(B1="PTC","Percent",IF(B1="NONE","",)))</f>
        <v>Percent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112"/>
      <c r="B8" s="118" t="s">
        <v>8</v>
      </c>
      <c r="C8" s="6">
        <f>IF(B6="NO",0,IF(B1="ITC",(C2+SUM(C4:C6))*(1-C7),IF(B1="PTC",(C2*(1+SUM(C4:C6)))*(1-C7),IF(B1="NONE",0))))</f>
        <v>0.34</v>
      </c>
      <c r="D8" s="113" t="str">
        <f>IF(B1="ITC","Percent",IF(B1="PTC","$/KWh",IF(B1="NONE","",)))</f>
        <v>Percent</v>
      </c>
    </row>
    <row r="9" spans="1:26" ht="14.25" customHeight="1" x14ac:dyDescent="0.2">
      <c r="A9" s="1" t="s">
        <v>10</v>
      </c>
      <c r="B9" s="40">
        <v>45</v>
      </c>
      <c r="C9" s="7"/>
    </row>
    <row r="10" spans="1:26" ht="14.25" customHeight="1" x14ac:dyDescent="0.2">
      <c r="A10" s="33" t="s">
        <v>762</v>
      </c>
      <c r="B10" s="38">
        <v>0.02</v>
      </c>
      <c r="C10" s="7"/>
      <c r="D10" s="45"/>
      <c r="E10" s="30" t="s">
        <v>753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">
      <c r="A11" s="1" t="s">
        <v>9</v>
      </c>
      <c r="B11" s="38">
        <v>0.02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3" t="s">
        <v>760</v>
      </c>
      <c r="B12" s="38">
        <v>0.02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3" t="s">
        <v>761</v>
      </c>
      <c r="B13" s="38">
        <v>0.02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1" t="s">
        <v>11</v>
      </c>
      <c r="B14" s="38">
        <v>5.0000000000000001E-3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3" t="s">
        <v>766</v>
      </c>
      <c r="B15" s="40">
        <v>35</v>
      </c>
      <c r="C15" s="30"/>
    </row>
    <row r="16" spans="1:26" ht="14.25" customHeight="1" x14ac:dyDescent="0.2">
      <c r="A16" s="1" t="s">
        <v>772</v>
      </c>
      <c r="B16" s="38">
        <v>0</v>
      </c>
      <c r="C16" s="30"/>
    </row>
    <row r="17" spans="1:3" ht="14.25" customHeight="1" x14ac:dyDescent="0.2">
      <c r="A17" s="33" t="s">
        <v>735</v>
      </c>
      <c r="B17" s="40">
        <v>150</v>
      </c>
    </row>
    <row r="18" spans="1:3" ht="14.25" customHeight="1" x14ac:dyDescent="0.2">
      <c r="A18" s="33" t="s">
        <v>764</v>
      </c>
      <c r="B18" s="122">
        <v>0</v>
      </c>
      <c r="C18" s="37"/>
    </row>
    <row r="19" spans="1:3" ht="14.25" customHeight="1" x14ac:dyDescent="0.2">
      <c r="A19" s="1" t="s">
        <v>12</v>
      </c>
      <c r="B19" s="34" t="s">
        <v>3</v>
      </c>
    </row>
    <row r="20" spans="1:3" ht="14.25" customHeight="1" x14ac:dyDescent="0.2">
      <c r="A20" s="125" t="s">
        <v>13</v>
      </c>
      <c r="B20" s="126" t="s">
        <v>14</v>
      </c>
      <c r="C20" s="127" t="s">
        <v>15</v>
      </c>
    </row>
    <row r="21" spans="1:3" ht="14.25" customHeight="1" x14ac:dyDescent="0.2">
      <c r="A21" s="128" t="s">
        <v>16</v>
      </c>
      <c r="B21" s="131">
        <v>4.2000000000000003E-2</v>
      </c>
      <c r="C21" s="132">
        <v>0.1</v>
      </c>
    </row>
    <row r="22" spans="1:3" ht="14.25" customHeight="1" x14ac:dyDescent="0.2">
      <c r="A22" s="128" t="s">
        <v>17</v>
      </c>
      <c r="B22" s="131">
        <v>0.04</v>
      </c>
      <c r="C22" s="132">
        <v>0.4</v>
      </c>
    </row>
    <row r="23" spans="1:3" ht="14.25" customHeight="1" x14ac:dyDescent="0.2">
      <c r="A23" s="128" t="s">
        <v>18</v>
      </c>
      <c r="B23" s="131">
        <v>5.2499999999999998E-2</v>
      </c>
      <c r="C23" s="132">
        <v>0.5</v>
      </c>
    </row>
    <row r="24" spans="1:3" ht="14.25" customHeight="1" x14ac:dyDescent="0.2">
      <c r="A24" s="129" t="s">
        <v>19</v>
      </c>
      <c r="B24" s="131">
        <v>0.15</v>
      </c>
      <c r="C24" s="130">
        <f>1-SUM(C21:C23)</f>
        <v>0</v>
      </c>
    </row>
    <row r="25" spans="1:3" ht="16" x14ac:dyDescent="0.2">
      <c r="A25" s="121" t="s">
        <v>759</v>
      </c>
      <c r="B25" s="44">
        <f>SUMPRODUCT(B21:B24,C21:C24)</f>
        <v>4.6450000000000005E-2</v>
      </c>
    </row>
    <row r="26" spans="1:3" ht="14.25" customHeight="1" x14ac:dyDescent="0.2">
      <c r="A26" s="117" t="s">
        <v>734</v>
      </c>
      <c r="B26" s="39">
        <v>0.05</v>
      </c>
    </row>
    <row r="27" spans="1:3" ht="14.25" customHeight="1" x14ac:dyDescent="0.2">
      <c r="A27" s="1" t="s">
        <v>20</v>
      </c>
      <c r="B27" s="39">
        <v>7.0000000000000007E-2</v>
      </c>
    </row>
    <row r="28" spans="1:3" ht="14.25" customHeight="1" x14ac:dyDescent="0.2">
      <c r="A28" s="33" t="s">
        <v>732</v>
      </c>
      <c r="B28" s="39">
        <v>4.7500000000000001E-2</v>
      </c>
    </row>
    <row r="29" spans="1:3" ht="14.25" customHeight="1" x14ac:dyDescent="0.2">
      <c r="A29" s="33" t="s">
        <v>752</v>
      </c>
      <c r="B29" s="39">
        <v>0</v>
      </c>
    </row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conditionalFormatting sqref="C2 C8">
    <cfRule type="expression" dxfId="5" priority="1">
      <formula>$B$1&lt;&gt;"ITC"</formula>
    </cfRule>
    <cfRule type="expression" dxfId="4" priority="2">
      <formula>$B$1="ITC"</formula>
    </cfRule>
  </conditionalFormatting>
  <dataValidations count="4">
    <dataValidation type="list" allowBlank="1" showErrorMessage="1" sqref="B19 B3:B4" xr:uid="{00000000-0002-0000-0100-000000000000}">
      <formula1>"YES,NO"</formula1>
    </dataValidation>
    <dataValidation type="list" allowBlank="1" showErrorMessage="1" sqref="B1" xr:uid="{00000000-0002-0000-0100-000001000000}">
      <formula1>"ITC,PTC,NONE"</formula1>
    </dataValidation>
    <dataValidation type="list" allowBlank="1" showErrorMessage="1" sqref="B6" xr:uid="{284410F8-F11F-40AA-9169-E6D794244392}">
      <formula1>"YES,NO,EXEMPTION"</formula1>
    </dataValidation>
    <dataValidation type="list" allowBlank="1" showErrorMessage="1" sqref="B5" xr:uid="{A96472BC-E534-4726-8D53-D79644F7D931}">
      <formula1>"NO,LIC/TRIBAL,RESIDENTIAL/ECONBENEFIT"</formula1>
    </dataValidation>
  </dataValidation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5186-87D9-40CD-9809-2F66DF0D8EF5}">
  <sheetPr>
    <tabColor rgb="FF00B0F0"/>
  </sheetPr>
  <dimension ref="A1:AP999"/>
  <sheetViews>
    <sheetView zoomScaleNormal="100" workbookViewId="0">
      <pane xSplit="5" topLeftCell="F1" activePane="topRight" state="frozen"/>
      <selection pane="topRight" activeCell="D13" sqref="D13"/>
    </sheetView>
  </sheetViews>
  <sheetFormatPr baseColWidth="10" defaultColWidth="14.5" defaultRowHeight="15" customHeight="1" x14ac:dyDescent="0.2"/>
  <cols>
    <col min="1" max="1" width="14.5" style="35"/>
    <col min="2" max="2" width="34" style="83" customWidth="1"/>
    <col min="3" max="3" width="16.1640625" style="35" bestFit="1" customWidth="1"/>
    <col min="4" max="4" width="20.33203125" style="35" customWidth="1"/>
    <col min="5" max="5" width="41" style="35" bestFit="1" customWidth="1"/>
    <col min="6" max="39" width="15.83203125" style="35" customWidth="1"/>
    <col min="40" max="42" width="8.6640625" style="35" customWidth="1"/>
    <col min="43" max="16384" width="14.5" style="35"/>
  </cols>
  <sheetData>
    <row r="1" spans="1:42" ht="15" customHeight="1" x14ac:dyDescent="0.2">
      <c r="B1" s="46" t="s">
        <v>21</v>
      </c>
      <c r="C1" s="47" t="s">
        <v>22</v>
      </c>
      <c r="E1" s="48"/>
      <c r="F1" s="48">
        <v>0</v>
      </c>
      <c r="G1" s="48">
        <v>1</v>
      </c>
      <c r="H1" s="48">
        <v>2</v>
      </c>
      <c r="I1" s="48">
        <v>3</v>
      </c>
      <c r="J1" s="48">
        <v>4</v>
      </c>
      <c r="K1" s="48">
        <v>5</v>
      </c>
      <c r="L1" s="48">
        <v>6</v>
      </c>
      <c r="M1" s="48">
        <v>7</v>
      </c>
      <c r="N1" s="48">
        <v>8</v>
      </c>
      <c r="O1" s="48">
        <v>9</v>
      </c>
      <c r="P1" s="48">
        <v>10</v>
      </c>
      <c r="Q1" s="48">
        <v>11</v>
      </c>
      <c r="R1" s="48">
        <v>12</v>
      </c>
      <c r="S1" s="48">
        <v>13</v>
      </c>
      <c r="T1" s="48">
        <v>14</v>
      </c>
      <c r="U1" s="48">
        <v>15</v>
      </c>
      <c r="V1" s="48">
        <v>16</v>
      </c>
      <c r="W1" s="48">
        <v>17</v>
      </c>
      <c r="X1" s="48">
        <v>18</v>
      </c>
      <c r="Y1" s="48">
        <v>19</v>
      </c>
      <c r="Z1" s="48">
        <v>20</v>
      </c>
      <c r="AA1" s="48">
        <v>21</v>
      </c>
      <c r="AB1" s="48">
        <v>22</v>
      </c>
      <c r="AC1" s="48">
        <v>23</v>
      </c>
      <c r="AD1" s="48">
        <v>24</v>
      </c>
      <c r="AE1" s="48">
        <v>25</v>
      </c>
      <c r="AF1" s="48">
        <v>26</v>
      </c>
      <c r="AG1" s="48">
        <v>27</v>
      </c>
      <c r="AH1" s="48">
        <v>28</v>
      </c>
      <c r="AI1" s="48">
        <v>29</v>
      </c>
      <c r="AJ1" s="48">
        <v>30</v>
      </c>
      <c r="AK1" s="48">
        <v>31</v>
      </c>
      <c r="AL1" s="48">
        <v>32</v>
      </c>
      <c r="AM1" s="48">
        <v>33</v>
      </c>
    </row>
    <row r="2" spans="1:42" ht="15" customHeight="1" x14ac:dyDescent="0.2">
      <c r="B2" s="46" t="s">
        <v>31</v>
      </c>
      <c r="C2" s="49" t="s">
        <v>5</v>
      </c>
      <c r="E2" s="50" t="s">
        <v>23</v>
      </c>
      <c r="F2" s="50" t="s">
        <v>24</v>
      </c>
      <c r="G2" s="50" t="s">
        <v>25</v>
      </c>
      <c r="H2" s="50" t="s">
        <v>25</v>
      </c>
      <c r="I2" s="50" t="s">
        <v>25</v>
      </c>
      <c r="J2" s="50" t="s">
        <v>26</v>
      </c>
      <c r="K2" s="50" t="s">
        <v>26</v>
      </c>
      <c r="L2" s="50" t="s">
        <v>26</v>
      </c>
      <c r="M2" s="50" t="s">
        <v>26</v>
      </c>
      <c r="N2" s="50" t="s">
        <v>26</v>
      </c>
      <c r="O2" s="50" t="s">
        <v>26</v>
      </c>
      <c r="P2" s="50" t="s">
        <v>26</v>
      </c>
      <c r="Q2" s="50" t="s">
        <v>26</v>
      </c>
      <c r="R2" s="50" t="s">
        <v>26</v>
      </c>
      <c r="S2" s="50" t="s">
        <v>26</v>
      </c>
      <c r="T2" s="50" t="s">
        <v>26</v>
      </c>
      <c r="U2" s="50" t="s">
        <v>26</v>
      </c>
      <c r="V2" s="50" t="s">
        <v>26</v>
      </c>
      <c r="W2" s="50" t="s">
        <v>26</v>
      </c>
      <c r="X2" s="50" t="s">
        <v>26</v>
      </c>
      <c r="Y2" s="50" t="s">
        <v>26</v>
      </c>
      <c r="Z2" s="50" t="s">
        <v>26</v>
      </c>
      <c r="AA2" s="50" t="s">
        <v>26</v>
      </c>
      <c r="AB2" s="50" t="s">
        <v>26</v>
      </c>
      <c r="AC2" s="50" t="s">
        <v>26</v>
      </c>
      <c r="AD2" s="50" t="s">
        <v>26</v>
      </c>
      <c r="AE2" s="50" t="s">
        <v>26</v>
      </c>
      <c r="AF2" s="50" t="s">
        <v>26</v>
      </c>
      <c r="AG2" s="50" t="s">
        <v>26</v>
      </c>
      <c r="AH2" s="50" t="s">
        <v>26</v>
      </c>
      <c r="AI2" s="50" t="s">
        <v>26</v>
      </c>
      <c r="AJ2" s="50" t="s">
        <v>26</v>
      </c>
      <c r="AK2" s="50" t="s">
        <v>26</v>
      </c>
      <c r="AL2" s="50" t="s">
        <v>26</v>
      </c>
      <c r="AM2" s="50" t="s">
        <v>26</v>
      </c>
      <c r="AN2" s="50"/>
      <c r="AO2" s="50"/>
      <c r="AP2" s="50"/>
    </row>
    <row r="3" spans="1:42" ht="32" x14ac:dyDescent="0.2">
      <c r="B3" s="51" t="s">
        <v>747</v>
      </c>
      <c r="C3" s="49" t="s">
        <v>3</v>
      </c>
      <c r="D3" s="135"/>
      <c r="E3" s="50" t="s">
        <v>28</v>
      </c>
      <c r="F3" s="50">
        <v>2023</v>
      </c>
      <c r="G3" s="50">
        <v>2024</v>
      </c>
      <c r="H3" s="50">
        <v>2025</v>
      </c>
      <c r="I3" s="50">
        <v>2026</v>
      </c>
      <c r="J3" s="50">
        <v>2027</v>
      </c>
      <c r="K3" s="50">
        <v>2028</v>
      </c>
      <c r="L3" s="50">
        <v>2029</v>
      </c>
      <c r="M3" s="50">
        <v>2030</v>
      </c>
      <c r="N3" s="50">
        <v>2031</v>
      </c>
      <c r="O3" s="50">
        <v>2032</v>
      </c>
      <c r="P3" s="50">
        <v>2033</v>
      </c>
      <c r="Q3" s="50">
        <v>2034</v>
      </c>
      <c r="R3" s="50">
        <v>2035</v>
      </c>
      <c r="S3" s="50">
        <v>2036</v>
      </c>
      <c r="T3" s="50">
        <v>2037</v>
      </c>
      <c r="U3" s="50">
        <v>2038</v>
      </c>
      <c r="V3" s="50">
        <v>2039</v>
      </c>
      <c r="W3" s="50">
        <v>2040</v>
      </c>
      <c r="X3" s="50">
        <v>2041</v>
      </c>
      <c r="Y3" s="50">
        <v>2042</v>
      </c>
      <c r="Z3" s="50">
        <v>2043</v>
      </c>
      <c r="AA3" s="50">
        <v>2044</v>
      </c>
      <c r="AB3" s="50">
        <v>2045</v>
      </c>
      <c r="AC3" s="50">
        <v>2046</v>
      </c>
      <c r="AD3" s="50">
        <v>2047</v>
      </c>
      <c r="AE3" s="50">
        <v>2048</v>
      </c>
      <c r="AF3" s="50">
        <v>2049</v>
      </c>
      <c r="AG3" s="50">
        <v>2050</v>
      </c>
      <c r="AH3" s="50">
        <v>2051</v>
      </c>
      <c r="AI3" s="50">
        <v>2052</v>
      </c>
      <c r="AJ3" s="50">
        <v>2053</v>
      </c>
      <c r="AK3" s="50">
        <v>2054</v>
      </c>
      <c r="AL3" s="50">
        <v>2055</v>
      </c>
      <c r="AM3" s="50">
        <v>2056</v>
      </c>
      <c r="AN3" s="50"/>
      <c r="AO3" s="50"/>
      <c r="AP3" s="50"/>
    </row>
    <row r="4" spans="1:42" ht="15" customHeight="1" x14ac:dyDescent="0.2">
      <c r="B4" s="52" t="s">
        <v>27</v>
      </c>
      <c r="C4" s="53">
        <v>30</v>
      </c>
      <c r="E4" s="54" t="s">
        <v>755</v>
      </c>
      <c r="F4" s="55">
        <f>(C9*C10*1000)*(1+Inputs!B18)</f>
        <v>419600000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5">
        <v>0</v>
      </c>
      <c r="AF4" s="55">
        <v>0</v>
      </c>
      <c r="AG4" s="55">
        <v>0</v>
      </c>
      <c r="AH4" s="55">
        <v>0</v>
      </c>
      <c r="AI4" s="55">
        <v>0</v>
      </c>
      <c r="AJ4" s="55">
        <v>0</v>
      </c>
      <c r="AK4" s="55">
        <v>0</v>
      </c>
      <c r="AL4" s="55">
        <v>0</v>
      </c>
      <c r="AM4" s="55">
        <v>0</v>
      </c>
      <c r="AN4" s="56"/>
      <c r="AO4" s="56"/>
      <c r="AP4" s="56"/>
    </row>
    <row r="5" spans="1:42" ht="15" customHeight="1" x14ac:dyDescent="0.2">
      <c r="B5" s="57" t="s">
        <v>742</v>
      </c>
      <c r="C5" s="58">
        <v>2</v>
      </c>
      <c r="E5" s="59" t="s">
        <v>32</v>
      </c>
      <c r="F5" s="55">
        <v>0</v>
      </c>
      <c r="G5" s="55">
        <v>0</v>
      </c>
      <c r="H5" s="55">
        <v>0</v>
      </c>
      <c r="I5" s="55">
        <v>0</v>
      </c>
      <c r="J5" s="55">
        <f>IF(Inputs!B1="ITC",-Inputs!$C$8*Wind!$F$4,IF(Inputs!B1="PTC",-Inputs!$C$8*Wind!J10*1000*((1+Inputs!B12)^(Wind!J1-Wind!$F$1)),IF(Inputs!B1="NONE",0)))</f>
        <v>-142664000</v>
      </c>
      <c r="K5" s="55">
        <f>IF(Inputs!$B$1="PTC",-Inputs!$C$8*Wind!K10*1000*((1+Inputs!$B$12)^(Wind!K1-Wind!$F$1)),0)</f>
        <v>0</v>
      </c>
      <c r="L5" s="55">
        <f>IF(Inputs!$B$1="PTC",-Inputs!$C$8*Wind!L10*1000*((1+Inputs!$B$12)^(Wind!L1-Wind!$F$1)),0)</f>
        <v>0</v>
      </c>
      <c r="M5" s="55">
        <f>IF(Inputs!$B$1="PTC",-Inputs!$C$8*Wind!M10*1000*((1+Inputs!$B$12)^(Wind!M1-Wind!$F$1)),0)</f>
        <v>0</v>
      </c>
      <c r="N5" s="55">
        <f>IF(Inputs!$B$1="PTC",-Inputs!$C$8*Wind!N10*1000*((1+Inputs!$B$12)^(Wind!N1-Wind!$F$1)),0)</f>
        <v>0</v>
      </c>
      <c r="O5" s="55">
        <f>IF(Inputs!$B$1="PTC",-Inputs!$C$8*Wind!O10*1000*((1+Inputs!$B$12)^(Wind!O1-Wind!$F$1)),0)</f>
        <v>0</v>
      </c>
      <c r="P5" s="55">
        <f>IF(Inputs!$B$1="PTC",-Inputs!$C$8*Wind!P10*1000*((1+Inputs!$B$12)^(Wind!P1-Wind!$F$1)),0)</f>
        <v>0</v>
      </c>
      <c r="Q5" s="55">
        <f>IF(Inputs!$B$1="PTC",-Inputs!$C$8*Wind!Q10*1000*((1+Inputs!$B$12)^(Wind!Q1-Wind!$F$1)),0)</f>
        <v>0</v>
      </c>
      <c r="R5" s="55">
        <f>IF(Inputs!$B$1="PTC",-Inputs!$C$8*Wind!R10*1000*((1+Inputs!$B$12)^(Wind!R1-Wind!$F$1)),0)</f>
        <v>0</v>
      </c>
      <c r="S5" s="55">
        <f>IF(Inputs!$B$1="PTC",-Inputs!$C$8*Wind!S10*1000*((1+Inputs!$B$12)^(Wind!S1-Wind!$F$1)),0)</f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5">
        <v>0</v>
      </c>
      <c r="AL5" s="55">
        <v>0</v>
      </c>
      <c r="AM5" s="55">
        <v>0</v>
      </c>
      <c r="AN5" s="56"/>
      <c r="AO5" s="56"/>
      <c r="AP5" s="56"/>
    </row>
    <row r="6" spans="1:42" ht="15" customHeight="1" x14ac:dyDescent="0.2">
      <c r="B6" s="52" t="s">
        <v>29</v>
      </c>
      <c r="C6" s="123">
        <f>IF(Inputs!B19="YES",Inputs!B25,Inputs!B26)</f>
        <v>4.6450000000000005E-2</v>
      </c>
      <c r="D6" s="56"/>
      <c r="E6" s="60" t="s">
        <v>33</v>
      </c>
      <c r="F6" s="55">
        <f>-F4</f>
        <v>-419600000</v>
      </c>
      <c r="G6" s="55">
        <f>-G8</f>
        <v>-10000000</v>
      </c>
      <c r="H6" s="55">
        <f>-H8</f>
        <v>-10000000</v>
      </c>
      <c r="I6" s="55">
        <f>-I8</f>
        <v>-10000000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6"/>
      <c r="AO6" s="56"/>
      <c r="AP6" s="56"/>
    </row>
    <row r="7" spans="1:42" ht="15" customHeight="1" x14ac:dyDescent="0.2">
      <c r="A7" s="61" t="s">
        <v>737</v>
      </c>
      <c r="B7" s="62"/>
      <c r="C7" s="63" t="s">
        <v>739</v>
      </c>
      <c r="D7" s="64" t="s">
        <v>738</v>
      </c>
      <c r="E7" s="60" t="s">
        <v>34</v>
      </c>
      <c r="F7" s="55">
        <v>0</v>
      </c>
      <c r="G7" s="55">
        <v>0</v>
      </c>
      <c r="H7" s="55">
        <v>0</v>
      </c>
      <c r="I7" s="55">
        <v>0</v>
      </c>
      <c r="J7" s="55">
        <f>C11*1000*C10</f>
        <v>5928000</v>
      </c>
      <c r="K7" s="55">
        <f>J7*(1+Inputs!$B$11)</f>
        <v>6046560</v>
      </c>
      <c r="L7" s="55">
        <f>K7*(1+Inputs!$B$11)</f>
        <v>6167491.2000000002</v>
      </c>
      <c r="M7" s="55">
        <f>L7*(1+Inputs!$B$11)</f>
        <v>6290841.0240000002</v>
      </c>
      <c r="N7" s="55">
        <f>M7*(1+Inputs!$B$11)</f>
        <v>6416657.8444800004</v>
      </c>
      <c r="O7" s="55">
        <f>N7*(1+Inputs!$B$11)</f>
        <v>6544991.0013696002</v>
      </c>
      <c r="P7" s="55">
        <f>O7*(1+Inputs!$B$11)</f>
        <v>6675890.8213969925</v>
      </c>
      <c r="Q7" s="55">
        <f>P7*(1+Inputs!$B$11)</f>
        <v>6809408.6378249321</v>
      </c>
      <c r="R7" s="55">
        <f>Q7*(1+Inputs!$B$11)</f>
        <v>6945596.8105814308</v>
      </c>
      <c r="S7" s="55">
        <f>R7*(1+Inputs!$B$11)</f>
        <v>7084508.7467930596</v>
      </c>
      <c r="T7" s="55">
        <f>S7*(1+Inputs!$B$11)</f>
        <v>7226198.9217289211</v>
      </c>
      <c r="U7" s="55">
        <f>T7*(1+Inputs!$B$11)</f>
        <v>7370722.9001634996</v>
      </c>
      <c r="V7" s="55">
        <f>U7*(1+Inputs!$B$11)</f>
        <v>7518137.3581667701</v>
      </c>
      <c r="W7" s="55">
        <f>V7*(1+Inputs!$B$11)</f>
        <v>7668500.1053301059</v>
      </c>
      <c r="X7" s="55">
        <f>W7*(1+Inputs!$B$11)</f>
        <v>7821870.1074367082</v>
      </c>
      <c r="Y7" s="55">
        <f>X7*(1+Inputs!$B$11)</f>
        <v>7978307.509585442</v>
      </c>
      <c r="Z7" s="55">
        <f>Y7*(1+Inputs!$B$11)</f>
        <v>8137873.6597771514</v>
      </c>
      <c r="AA7" s="55">
        <f>Z7*(1+Inputs!$B$11)</f>
        <v>8300631.1329726949</v>
      </c>
      <c r="AB7" s="55">
        <f>AA7*(1+Inputs!$B$11)</f>
        <v>8466643.7556321491</v>
      </c>
      <c r="AC7" s="55">
        <f>AB7*(1+Inputs!$B$11)</f>
        <v>8635976.6307447925</v>
      </c>
      <c r="AD7" s="55">
        <f>AC7*(1+Inputs!$B$11)</f>
        <v>8808696.1633596886</v>
      </c>
      <c r="AE7" s="55">
        <f>AD7*(1+Inputs!$B$11)</f>
        <v>8984870.0866268817</v>
      </c>
      <c r="AF7" s="55">
        <f>AE7*(1+Inputs!$B$11)</f>
        <v>9164567.4883594196</v>
      </c>
      <c r="AG7" s="55">
        <f>AF7*(1+Inputs!$B$11)</f>
        <v>9347858.8381266091</v>
      </c>
      <c r="AH7" s="55">
        <f>AG7*(1+Inputs!$B$11)</f>
        <v>9534816.0148891415</v>
      </c>
      <c r="AI7" s="55">
        <f>AH7*(1+Inputs!$B$11)</f>
        <v>9725512.3351869248</v>
      </c>
      <c r="AJ7" s="55">
        <f>AI7*(1+Inputs!$B$11)</f>
        <v>9920022.5818906631</v>
      </c>
      <c r="AK7" s="55">
        <f>AJ7*(1+Inputs!$B$11)</f>
        <v>10118423.033528477</v>
      </c>
      <c r="AL7" s="55">
        <f>AK7*(1+Inputs!$B$11)</f>
        <v>10320791.494199047</v>
      </c>
      <c r="AM7" s="55">
        <f>AL7*(1+Inputs!$B$11)</f>
        <v>10527207.324083028</v>
      </c>
      <c r="AN7" s="56"/>
      <c r="AO7" s="56"/>
      <c r="AP7" s="56"/>
    </row>
    <row r="8" spans="1:42" ht="15" customHeight="1" x14ac:dyDescent="0.2">
      <c r="A8" s="49" t="s">
        <v>744</v>
      </c>
      <c r="B8" s="52" t="s">
        <v>30</v>
      </c>
      <c r="C8" s="65">
        <f>IF(A8="DEFAULT",SUMIFS('ATB CFs'!L:L,'ATB CFs'!A:A,Wind!C1),D8)</f>
        <v>0.38450133333333297</v>
      </c>
      <c r="D8" s="66">
        <v>0.4</v>
      </c>
      <c r="E8" s="59" t="s">
        <v>35</v>
      </c>
      <c r="F8" s="55">
        <v>0</v>
      </c>
      <c r="G8" s="55">
        <f>C10*Inputs!$B$17*1000*(1/3)</f>
        <v>10000000</v>
      </c>
      <c r="H8" s="55">
        <f>C10*Inputs!$B$17*1000*(1/3)</f>
        <v>10000000</v>
      </c>
      <c r="I8" s="55">
        <f>C10*Inputs!$B$17*1000*(1/3)</f>
        <v>10000000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6"/>
      <c r="AO8" s="56"/>
      <c r="AP8" s="56"/>
    </row>
    <row r="9" spans="1:42" ht="16" x14ac:dyDescent="0.2">
      <c r="A9" s="49" t="s">
        <v>744</v>
      </c>
      <c r="B9" s="67" t="s">
        <v>757</v>
      </c>
      <c r="C9" s="68">
        <f>IF(A9="DEFAULT",SUMIFS('Costs and performance'!F:F,'Costs and performance'!A:A,Wind!C1),D9)</f>
        <v>2098</v>
      </c>
      <c r="D9" s="69">
        <v>2400</v>
      </c>
      <c r="E9" s="70" t="s">
        <v>37</v>
      </c>
      <c r="F9" s="55">
        <f>SUM(F4,F6:F8)</f>
        <v>0</v>
      </c>
      <c r="G9" s="55">
        <f>SUM(G4,G6:G8)</f>
        <v>0</v>
      </c>
      <c r="H9" s="55">
        <f>SUM(H4,H6:H8)</f>
        <v>0</v>
      </c>
      <c r="I9" s="55">
        <f>SUM(I4,I6:I8)</f>
        <v>0</v>
      </c>
      <c r="J9" s="55">
        <f>IF(Inputs!B1="ITC",IF(Wind!C3="YES",SUM(J4,J6:J8)+((1-Wind!C13)*Wind!J5),SUM(J4,J6:J8)+J5),SUM(J4,J6:J8)+J5)</f>
        <v>5928000</v>
      </c>
      <c r="K9" s="55">
        <f t="shared" ref="K9:AM9" si="0">SUM(K4,K5:K8)</f>
        <v>6046560</v>
      </c>
      <c r="L9" s="55">
        <f t="shared" si="0"/>
        <v>6167491.2000000002</v>
      </c>
      <c r="M9" s="55">
        <f t="shared" si="0"/>
        <v>6290841.0240000002</v>
      </c>
      <c r="N9" s="55">
        <f t="shared" si="0"/>
        <v>6416657.8444800004</v>
      </c>
      <c r="O9" s="55">
        <f t="shared" si="0"/>
        <v>6544991.0013696002</v>
      </c>
      <c r="P9" s="55">
        <f t="shared" si="0"/>
        <v>6675890.8213969925</v>
      </c>
      <c r="Q9" s="55">
        <f t="shared" si="0"/>
        <v>6809408.6378249321</v>
      </c>
      <c r="R9" s="55">
        <f t="shared" si="0"/>
        <v>6945596.8105814308</v>
      </c>
      <c r="S9" s="55">
        <f t="shared" si="0"/>
        <v>7084508.7467930596</v>
      </c>
      <c r="T9" s="55">
        <f t="shared" si="0"/>
        <v>7226198.9217289211</v>
      </c>
      <c r="U9" s="55">
        <f t="shared" si="0"/>
        <v>7370722.9001634996</v>
      </c>
      <c r="V9" s="55">
        <f t="shared" si="0"/>
        <v>7518137.3581667701</v>
      </c>
      <c r="W9" s="55">
        <f t="shared" si="0"/>
        <v>7668500.1053301059</v>
      </c>
      <c r="X9" s="55">
        <f t="shared" si="0"/>
        <v>7821870.1074367082</v>
      </c>
      <c r="Y9" s="55">
        <f t="shared" si="0"/>
        <v>7978307.509585442</v>
      </c>
      <c r="Z9" s="55">
        <f t="shared" si="0"/>
        <v>8137873.6597771514</v>
      </c>
      <c r="AA9" s="55">
        <f t="shared" si="0"/>
        <v>8300631.1329726949</v>
      </c>
      <c r="AB9" s="55">
        <f t="shared" si="0"/>
        <v>8466643.7556321491</v>
      </c>
      <c r="AC9" s="55">
        <f t="shared" si="0"/>
        <v>8635976.6307447925</v>
      </c>
      <c r="AD9" s="55">
        <f t="shared" si="0"/>
        <v>8808696.1633596886</v>
      </c>
      <c r="AE9" s="55">
        <f t="shared" si="0"/>
        <v>8984870.0866268817</v>
      </c>
      <c r="AF9" s="55">
        <f t="shared" si="0"/>
        <v>9164567.4883594196</v>
      </c>
      <c r="AG9" s="55">
        <f t="shared" si="0"/>
        <v>9347858.8381266091</v>
      </c>
      <c r="AH9" s="55">
        <f t="shared" si="0"/>
        <v>9534816.0148891415</v>
      </c>
      <c r="AI9" s="55">
        <f t="shared" si="0"/>
        <v>9725512.3351869248</v>
      </c>
      <c r="AJ9" s="55">
        <f t="shared" si="0"/>
        <v>9920022.5818906631</v>
      </c>
      <c r="AK9" s="55">
        <f t="shared" si="0"/>
        <v>10118423.033528477</v>
      </c>
      <c r="AL9" s="55">
        <f t="shared" si="0"/>
        <v>10320791.494199047</v>
      </c>
      <c r="AM9" s="55">
        <f t="shared" si="0"/>
        <v>10527207.324083028</v>
      </c>
      <c r="AN9" s="56"/>
      <c r="AO9" s="56"/>
      <c r="AP9" s="56"/>
    </row>
    <row r="10" spans="1:42" ht="15" customHeight="1" x14ac:dyDescent="0.2">
      <c r="A10" s="49" t="s">
        <v>744</v>
      </c>
      <c r="B10" s="67" t="s">
        <v>736</v>
      </c>
      <c r="C10" s="58">
        <f>IF(A10="DEFAULT",SUMIFS('Costs and performance'!D:D,'Costs and performance'!A:A,Wind!C1),D10)</f>
        <v>200</v>
      </c>
      <c r="D10" s="71">
        <v>200</v>
      </c>
      <c r="E10" s="72" t="s">
        <v>39</v>
      </c>
      <c r="F10" s="73">
        <v>0</v>
      </c>
      <c r="G10" s="73">
        <v>0</v>
      </c>
      <c r="H10" s="73">
        <v>0</v>
      </c>
      <c r="I10" s="73">
        <v>0</v>
      </c>
      <c r="J10" s="73">
        <f>C8*C10*8760</f>
        <v>673646.33599999943</v>
      </c>
      <c r="K10" s="73">
        <f>J10*(1-Inputs!$B$14)</f>
        <v>670278.10431999946</v>
      </c>
      <c r="L10" s="73">
        <f>K10*(1-Inputs!$B$14)</f>
        <v>666926.71379839943</v>
      </c>
      <c r="M10" s="73">
        <f>L10*(1-Inputs!$B$14)</f>
        <v>663592.08022940741</v>
      </c>
      <c r="N10" s="73">
        <f>M10*(1-Inputs!$B$14)</f>
        <v>660274.11982826039</v>
      </c>
      <c r="O10" s="73">
        <f>N10*(1-Inputs!$B$14)</f>
        <v>656972.74922911904</v>
      </c>
      <c r="P10" s="73">
        <f>O10*(1-Inputs!$B$14)</f>
        <v>653687.88548297342</v>
      </c>
      <c r="Q10" s="73">
        <f>P10*(1-Inputs!$B$14)</f>
        <v>650419.44605555851</v>
      </c>
      <c r="R10" s="73">
        <f>Q10*(1-Inputs!$B$14)</f>
        <v>647167.34882528067</v>
      </c>
      <c r="S10" s="73">
        <f>R10*(1-Inputs!$B$14)</f>
        <v>643931.51208115427</v>
      </c>
      <c r="T10" s="73">
        <f>S10*(1-Inputs!$B$14)</f>
        <v>640711.85452074849</v>
      </c>
      <c r="U10" s="73">
        <f>T10*(1-Inputs!$B$14)</f>
        <v>637508.29524814477</v>
      </c>
      <c r="V10" s="73">
        <f>U10*(1-Inputs!$B$14)</f>
        <v>634320.75377190404</v>
      </c>
      <c r="W10" s="73">
        <f>V10*(1-Inputs!$B$14)</f>
        <v>631149.15000304452</v>
      </c>
      <c r="X10" s="73">
        <f>W10*(1-Inputs!$B$14)</f>
        <v>627993.40425302926</v>
      </c>
      <c r="Y10" s="73">
        <f>X10*(1-Inputs!$B$14)</f>
        <v>624853.43723176408</v>
      </c>
      <c r="Z10" s="73">
        <f>Y10*(1-Inputs!$B$14)</f>
        <v>621729.17004560528</v>
      </c>
      <c r="AA10" s="73">
        <f>Z10*(1-Inputs!$B$14)</f>
        <v>618620.52419537725</v>
      </c>
      <c r="AB10" s="73">
        <f>AA10*(1-Inputs!$B$14)</f>
        <v>615527.42157440039</v>
      </c>
      <c r="AC10" s="73">
        <f>AB10*(1-Inputs!$B$14)</f>
        <v>612449.78446652833</v>
      </c>
      <c r="AD10" s="73">
        <f>AC10*(1-Inputs!$B$14)</f>
        <v>609387.53554419568</v>
      </c>
      <c r="AE10" s="73">
        <f>AD10*(1-Inputs!$B$14)</f>
        <v>606340.59786647465</v>
      </c>
      <c r="AF10" s="73">
        <f>AE10*(1-Inputs!$B$14)</f>
        <v>603308.89487714227</v>
      </c>
      <c r="AG10" s="73">
        <f>AF10*(1-Inputs!$B$14)</f>
        <v>600292.35040275659</v>
      </c>
      <c r="AH10" s="73">
        <f>AG10*(1-Inputs!$B$14)</f>
        <v>597290.88865074283</v>
      </c>
      <c r="AI10" s="73">
        <f>AH10*(1-Inputs!$B$14)</f>
        <v>594304.43420748913</v>
      </c>
      <c r="AJ10" s="73">
        <f>AI10*(1-Inputs!$B$14)</f>
        <v>591332.91203645163</v>
      </c>
      <c r="AK10" s="73">
        <f>AJ10*(1-Inputs!$B$14)</f>
        <v>588376.24747626937</v>
      </c>
      <c r="AL10" s="73">
        <f>AK10*(1-Inputs!$B$14)</f>
        <v>585434.366238888</v>
      </c>
      <c r="AM10" s="73">
        <f>AL10*(1-Inputs!$B$14)</f>
        <v>582507.19440769358</v>
      </c>
      <c r="AN10" s="56"/>
      <c r="AO10" s="56"/>
      <c r="AP10" s="56"/>
    </row>
    <row r="11" spans="1:42" ht="15" customHeight="1" x14ac:dyDescent="0.2">
      <c r="A11" s="49" t="s">
        <v>744</v>
      </c>
      <c r="B11" s="67" t="s">
        <v>740</v>
      </c>
      <c r="C11" s="74">
        <f>IF(A11="DEFAULT",SUMIFS('Costs and performance'!J:J,'Costs and performance'!A:A,Wind!C1),D11)</f>
        <v>29.64</v>
      </c>
      <c r="D11" s="69">
        <v>30</v>
      </c>
      <c r="E11" s="75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78"/>
      <c r="AP11" s="78"/>
    </row>
    <row r="12" spans="1:42" ht="15" customHeight="1" x14ac:dyDescent="0.2">
      <c r="A12" s="49" t="s">
        <v>744</v>
      </c>
      <c r="B12" s="67" t="s">
        <v>756</v>
      </c>
      <c r="C12" s="74">
        <f>IF(A12="DEFAULT",SUMIFS('Costs and performance'!I:I,'Costs and performance'!A:A,Wind!C1),D12)</f>
        <v>0</v>
      </c>
      <c r="D12" s="69">
        <v>0</v>
      </c>
      <c r="E12" s="60" t="s">
        <v>10</v>
      </c>
      <c r="F12" s="79">
        <v>0</v>
      </c>
      <c r="G12" s="79">
        <v>0</v>
      </c>
      <c r="H12" s="79">
        <v>0</v>
      </c>
      <c r="I12" s="79">
        <v>0</v>
      </c>
      <c r="J12" s="55">
        <f>Inputs!B9</f>
        <v>45</v>
      </c>
      <c r="K12" s="79">
        <f>J12*(1+Inputs!$B$10)</f>
        <v>45.9</v>
      </c>
      <c r="L12" s="79">
        <f>K12*(1+Inputs!$B$10)</f>
        <v>46.817999999999998</v>
      </c>
      <c r="M12" s="79">
        <f>L12*(1+Inputs!$B$10)</f>
        <v>47.754359999999998</v>
      </c>
      <c r="N12" s="79">
        <f>M12*(1+Inputs!$B$10)</f>
        <v>48.7094472</v>
      </c>
      <c r="O12" s="79">
        <f>N12*(1+Inputs!$B$10)</f>
        <v>49.683636143999998</v>
      </c>
      <c r="P12" s="79">
        <f>O12*(1+Inputs!$B$10)</f>
        <v>50.677308866879997</v>
      </c>
      <c r="Q12" s="79">
        <f>P12*(1+Inputs!$B$10)</f>
        <v>51.690855044217599</v>
      </c>
      <c r="R12" s="79">
        <f>Q12*(1+Inputs!$B$10)</f>
        <v>52.724672145101955</v>
      </c>
      <c r="S12" s="79">
        <f>R12*(1+Inputs!$B$10)</f>
        <v>53.779165588003998</v>
      </c>
      <c r="T12" s="79">
        <f>S12*(1+Inputs!$B$10)</f>
        <v>54.854748899764083</v>
      </c>
      <c r="U12" s="79">
        <f>T12*(1+Inputs!$B$10)</f>
        <v>55.951843877759366</v>
      </c>
      <c r="V12" s="79">
        <f>U12*(1+Inputs!$B$10)</f>
        <v>57.070880755314555</v>
      </c>
      <c r="W12" s="79">
        <f>V12*(1+Inputs!$B$10)</f>
        <v>58.212298370420847</v>
      </c>
      <c r="X12" s="79">
        <f>W12*(1+Inputs!$B$10)</f>
        <v>59.376544337829266</v>
      </c>
      <c r="Y12" s="79">
        <f>X12*(1+Inputs!$B$10)</f>
        <v>60.564075224585849</v>
      </c>
      <c r="Z12" s="79">
        <f>Y12*(1+Inputs!$B$10)</f>
        <v>61.775356729077565</v>
      </c>
      <c r="AA12" s="79">
        <f>Z12*(1+Inputs!$B$10)</f>
        <v>63.010863863659118</v>
      </c>
      <c r="AB12" s="79">
        <f>AA12*(1+Inputs!$B$10)</f>
        <v>64.271081140932296</v>
      </c>
      <c r="AC12" s="79">
        <f>AB12*(1+Inputs!$B$10)</f>
        <v>65.556502763750942</v>
      </c>
      <c r="AD12" s="79">
        <f>AC12*(1+Inputs!$B$10)</f>
        <v>66.867632819025957</v>
      </c>
      <c r="AE12" s="79">
        <f>AD12*(1+Inputs!$B$10)</f>
        <v>68.204985475406474</v>
      </c>
      <c r="AF12" s="79">
        <f>AE12*(1+Inputs!$B$10)</f>
        <v>69.569085184914599</v>
      </c>
      <c r="AG12" s="79">
        <f>AF12*(1+Inputs!$B$10)</f>
        <v>70.960466888612885</v>
      </c>
      <c r="AH12" s="79">
        <f>AG12*(1+Inputs!$B$10)</f>
        <v>72.379676226385143</v>
      </c>
      <c r="AI12" s="79">
        <f>AH12*(1+Inputs!$B$10)</f>
        <v>73.827269750912848</v>
      </c>
      <c r="AJ12" s="79">
        <f>AI12*(1+Inputs!$B$10)</f>
        <v>75.303815145931111</v>
      </c>
      <c r="AK12" s="79">
        <f>AJ12*(1+Inputs!$B$10)</f>
        <v>76.80989144884974</v>
      </c>
      <c r="AL12" s="79">
        <f>AK12*(1+Inputs!$B$10)</f>
        <v>78.346089277826735</v>
      </c>
      <c r="AM12" s="79">
        <f>AL12*(1+Inputs!$B$10)</f>
        <v>79.913011063383266</v>
      </c>
    </row>
    <row r="13" spans="1:42" ht="32" x14ac:dyDescent="0.2">
      <c r="A13" s="49" t="s">
        <v>744</v>
      </c>
      <c r="B13" s="67" t="s">
        <v>746</v>
      </c>
      <c r="C13" s="80">
        <f>IF(A13="DEFAULT",100%,D13)</f>
        <v>1</v>
      </c>
      <c r="D13" s="66">
        <v>1</v>
      </c>
      <c r="E13" s="81" t="s">
        <v>42</v>
      </c>
      <c r="F13" s="55">
        <v>0</v>
      </c>
      <c r="G13" s="55">
        <v>0</v>
      </c>
      <c r="H13" s="55">
        <v>0</v>
      </c>
      <c r="I13" s="55">
        <v>0</v>
      </c>
      <c r="J13" s="55">
        <f>J12*Wind!J10</f>
        <v>30314085.119999975</v>
      </c>
      <c r="K13" s="55">
        <f>K12*Wind!K10</f>
        <v>30765764.988287974</v>
      </c>
      <c r="L13" s="55">
        <f>L12*Wind!L10</f>
        <v>31224174.886613462</v>
      </c>
      <c r="M13" s="55">
        <f>M12*Wind!M10</f>
        <v>31689415.092424002</v>
      </c>
      <c r="N13" s="55">
        <f>N12*Wind!N10</f>
        <v>32161587.377301123</v>
      </c>
      <c r="O13" s="55">
        <f>O12*Wind!O10</f>
        <v>32640795.029222906</v>
      </c>
      <c r="P13" s="55">
        <f>P12*Wind!P10</f>
        <v>33127142.875158325</v>
      </c>
      <c r="Q13" s="55">
        <f>Q12*Wind!Q10</f>
        <v>33620737.30399818</v>
      </c>
      <c r="R13" s="55">
        <f>R12*Wind!R10</f>
        <v>34121686.289827757</v>
      </c>
      <c r="S13" s="55">
        <f>S12*Wind!S10</f>
        <v>34630099.415546194</v>
      </c>
      <c r="T13" s="55">
        <f>T12*Wind!T10</f>
        <v>35146087.896837831</v>
      </c>
      <c r="U13" s="55">
        <f>U12*Wind!U10</f>
        <v>35669764.606500722</v>
      </c>
      <c r="V13" s="55">
        <f>V12*Wind!V10</f>
        <v>36201244.099137582</v>
      </c>
      <c r="W13" s="55">
        <f>W12*Wind!W10</f>
        <v>36740642.636214733</v>
      </c>
      <c r="X13" s="55">
        <f>X12*Wind!X10</f>
        <v>37288078.211494327</v>
      </c>
      <c r="Y13" s="55">
        <f>Y12*Wind!Y10</f>
        <v>37843670.576845594</v>
      </c>
      <c r="Z13" s="55">
        <f>Z12*Wind!Z10</f>
        <v>38407541.268440589</v>
      </c>
      <c r="AA13" s="55">
        <f>AA12*Wind!AA10</f>
        <v>38979813.633340359</v>
      </c>
      <c r="AB13" s="55">
        <f>AB12*Wind!AB10</f>
        <v>39560612.856477126</v>
      </c>
      <c r="AC13" s="55">
        <f>AC12*Wind!AC10</f>
        <v>40150065.988038637</v>
      </c>
      <c r="AD13" s="55">
        <f>AD12*Wind!AD10</f>
        <v>40748301.971260406</v>
      </c>
      <c r="AE13" s="55">
        <f>AE12*Wind!AE10</f>
        <v>41355451.670632184</v>
      </c>
      <c r="AF13" s="55">
        <f>AF12*Wind!AF10</f>
        <v>41971647.900524594</v>
      </c>
      <c r="AG13" s="55">
        <f>AG12*Wind!AG10</f>
        <v>42597025.454242416</v>
      </c>
      <c r="AH13" s="55">
        <f>AH12*Wind!AH10</f>
        <v>43231721.133510627</v>
      </c>
      <c r="AI13" s="55">
        <f>AI12*Wind!AI10</f>
        <v>43875873.778399937</v>
      </c>
      <c r="AJ13" s="55">
        <f>AJ12*Wind!AJ10</f>
        <v>44529624.297698095</v>
      </c>
      <c r="AK13" s="55">
        <f>AK12*Wind!AK10</f>
        <v>45193115.699733801</v>
      </c>
      <c r="AL13" s="55">
        <f>AL12*Wind!AL10</f>
        <v>45866493.123659834</v>
      </c>
      <c r="AM13" s="55">
        <f>AM12*Wind!AM10</f>
        <v>46549903.871202365</v>
      </c>
      <c r="AN13" s="82"/>
      <c r="AO13" s="82"/>
      <c r="AP13" s="82"/>
    </row>
    <row r="14" spans="1:42" ht="15" customHeight="1" thickBot="1" x14ac:dyDescent="0.25">
      <c r="D14" s="84"/>
      <c r="E14" s="60" t="s">
        <v>771</v>
      </c>
      <c r="F14" s="55">
        <v>0</v>
      </c>
      <c r="G14" s="55">
        <v>0</v>
      </c>
      <c r="H14" s="55">
        <v>0</v>
      </c>
      <c r="I14" s="55">
        <v>0</v>
      </c>
      <c r="J14" s="55">
        <f>IF($C$2="YES",J10*Inputs!$B$16*Inputs!$B$15*((1+Inputs!$B$13)^(Wind!J1-Wind!$F$1)),0)</f>
        <v>0</v>
      </c>
      <c r="K14" s="55">
        <f>IF($C$2="YES",K10*Inputs!$B$16*Inputs!$B$15*((1+Inputs!$B$13)^(Wind!K1-Wind!$F$1)),0)</f>
        <v>0</v>
      </c>
      <c r="L14" s="55">
        <f>IF($C$2="YES",L10*Inputs!$B$16*Inputs!$B$15*((1+Inputs!$B$13)^(Wind!L1-Wind!$F$1)),0)</f>
        <v>0</v>
      </c>
      <c r="M14" s="55">
        <f>IF($C$2="YES",M10*Inputs!$B$16*Inputs!$B$15*((1+Inputs!$B$13)^(Wind!M1-Wind!$F$1)),0)</f>
        <v>0</v>
      </c>
      <c r="N14" s="55">
        <f>IF($C$2="YES",N10*Inputs!$B$16*Inputs!$B$15*((1+Inputs!$B$13)^(Wind!N1-Wind!$F$1)),0)</f>
        <v>0</v>
      </c>
      <c r="O14" s="55">
        <f>IF($C$2="YES",O10*Inputs!$B$16*Inputs!$B$15*((1+Inputs!$B$13)^(Wind!O1-Wind!$F$1)),0)</f>
        <v>0</v>
      </c>
      <c r="P14" s="55">
        <f>IF($C$2="YES",P10*Inputs!$B$16*Inputs!$B$15*((1+Inputs!$B$13)^(Wind!P1-Wind!$F$1)),0)</f>
        <v>0</v>
      </c>
      <c r="Q14" s="55">
        <f>IF($C$2="YES",Q10*Inputs!$B$16*Inputs!$B$15*((1+Inputs!$B$13)^(Wind!Q1-Wind!$F$1)),0)</f>
        <v>0</v>
      </c>
      <c r="R14" s="55">
        <f>IF($C$2="YES",R10*Inputs!$B$16*Inputs!$B$15*((1+Inputs!$B$13)^(Wind!R1-Wind!$F$1)),0)</f>
        <v>0</v>
      </c>
      <c r="S14" s="55">
        <f>IF($C$2="YES",S10*Inputs!$B$16*Inputs!$B$15*((1+Inputs!$B$13)^(Wind!S1-Wind!$F$1)),0)</f>
        <v>0</v>
      </c>
      <c r="T14" s="55">
        <f>IF($C$2="YES",T10*Inputs!$B$16*Inputs!$B$15*((1+Inputs!$B$13)^(Wind!T1-Wind!$F$1)),0)</f>
        <v>0</v>
      </c>
      <c r="U14" s="55">
        <f>IF($C$2="YES",U10*Inputs!$B$16*Inputs!$B$15*((1+Inputs!$B$13)^(Wind!U1-Wind!$F$1)),0)</f>
        <v>0</v>
      </c>
      <c r="V14" s="55">
        <f>IF($C$2="YES",V10*Inputs!$B$16*Inputs!$B$15*((1+Inputs!$B$13)^(Wind!V1-Wind!$F$1)),0)</f>
        <v>0</v>
      </c>
      <c r="W14" s="55">
        <f>IF($C$2="YES",W10*Inputs!$B$16*Inputs!$B$15*((1+Inputs!$B$13)^(Wind!W1-Wind!$F$1)),0)</f>
        <v>0</v>
      </c>
      <c r="X14" s="55">
        <f>IF($C$2="YES",X10*Inputs!$B$16*Inputs!$B$15*((1+Inputs!$B$13)^(Wind!X1-Wind!$F$1)),0)</f>
        <v>0</v>
      </c>
      <c r="Y14" s="55">
        <f>IF($C$2="YES",Y10*Inputs!$B$16*Inputs!$B$15*((1+Inputs!$B$13)^(Wind!Y1-Wind!$F$1)),0)</f>
        <v>0</v>
      </c>
      <c r="Z14" s="55">
        <f>IF($C$2="YES",Z10*Inputs!$B$16*Inputs!$B$15*((1+Inputs!$B$13)^(Wind!Z1-Wind!$F$1)),0)</f>
        <v>0</v>
      </c>
      <c r="AA14" s="55">
        <f>IF($C$2="YES",AA10*Inputs!$B$16*Inputs!$B$15*((1+Inputs!$B$13)^(Wind!AA1-Wind!$F$1)),0)</f>
        <v>0</v>
      </c>
      <c r="AB14" s="55">
        <f>IF($C$2="YES",AB10*Inputs!$B$16*Inputs!$B$15*((1+Inputs!$B$13)^(Wind!AB1-Wind!$F$1)),0)</f>
        <v>0</v>
      </c>
      <c r="AC14" s="55">
        <f>IF($C$2="YES",AC10*Inputs!$B$16*Inputs!$B$15*((1+Inputs!$B$13)^(Wind!AC1-Wind!$F$1)),0)</f>
        <v>0</v>
      </c>
      <c r="AD14" s="55">
        <f>IF($C$2="YES",AD10*Inputs!$B$16*Inputs!$B$15*((1+Inputs!$B$13)^(Wind!AD1-Wind!$F$1)),0)</f>
        <v>0</v>
      </c>
      <c r="AE14" s="55">
        <f>IF($C$2="YES",AE10*Inputs!$B$16*Inputs!$B$15*((1+Inputs!$B$13)^(Wind!AE1-Wind!$F$1)),0)</f>
        <v>0</v>
      </c>
      <c r="AF14" s="55">
        <f>IF($C$2="YES",AF10*Inputs!$B$16*Inputs!$B$15*((1+Inputs!$B$13)^(Wind!AF1-Wind!$F$1)),0)</f>
        <v>0</v>
      </c>
      <c r="AG14" s="55">
        <f>IF($C$2="YES",AG10*Inputs!$B$16*Inputs!$B$15*((1+Inputs!$B$13)^(Wind!AG1-Wind!$F$1)),0)</f>
        <v>0</v>
      </c>
      <c r="AH14" s="55">
        <f>IF($C$2="YES",AH10*Inputs!$B$16*Inputs!$B$15*((1+Inputs!$B$13)^(Wind!AH1-Wind!$F$1)),0)</f>
        <v>0</v>
      </c>
      <c r="AI14" s="55">
        <f>IF($C$2="YES",AI10*Inputs!$B$16*Inputs!$B$15*((1+Inputs!$B$13)^(Wind!AI1-Wind!$F$1)),0)</f>
        <v>0</v>
      </c>
      <c r="AJ14" s="55">
        <f>IF($C$2="YES",AJ10*Inputs!$B$16*Inputs!$B$15*((1+Inputs!$B$13)^(Wind!AJ1-Wind!$F$1)),0)</f>
        <v>0</v>
      </c>
      <c r="AK14" s="55">
        <f>IF($C$2="YES",AK10*Inputs!$B$16*Inputs!$B$15*((1+Inputs!$B$13)^(Wind!AK1-Wind!$F$1)),0)</f>
        <v>0</v>
      </c>
      <c r="AL14" s="55">
        <f>IF($C$2="YES",AL10*Inputs!$B$16*Inputs!$B$15*((1+Inputs!$B$13)^(Wind!AL1-Wind!$F$1)),0)</f>
        <v>0</v>
      </c>
      <c r="AM14" s="55">
        <f>IF($C$2="YES",AM10*Inputs!$B$16*Inputs!$B$15*((1+Inputs!$B$13)^(Wind!AM1-Wind!$F$1)),0)</f>
        <v>0</v>
      </c>
    </row>
    <row r="15" spans="1:42" ht="15" customHeight="1" thickBot="1" x14ac:dyDescent="0.25">
      <c r="B15" s="85" t="s">
        <v>743</v>
      </c>
      <c r="C15" s="86"/>
      <c r="D15" s="87"/>
      <c r="E15" s="60" t="s">
        <v>44</v>
      </c>
      <c r="F15" s="55">
        <v>0</v>
      </c>
      <c r="G15" s="55">
        <v>0</v>
      </c>
      <c r="H15" s="55">
        <v>0</v>
      </c>
      <c r="I15" s="55">
        <v>0</v>
      </c>
      <c r="J15" s="55">
        <f t="shared" ref="J15:AM15" si="1">$C$12*J10</f>
        <v>0</v>
      </c>
      <c r="K15" s="55">
        <f t="shared" si="1"/>
        <v>0</v>
      </c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 t="shared" si="1"/>
        <v>0</v>
      </c>
      <c r="Q15" s="55">
        <f t="shared" si="1"/>
        <v>0</v>
      </c>
      <c r="R15" s="55">
        <f t="shared" si="1"/>
        <v>0</v>
      </c>
      <c r="S15" s="55">
        <f t="shared" si="1"/>
        <v>0</v>
      </c>
      <c r="T15" s="55">
        <f t="shared" si="1"/>
        <v>0</v>
      </c>
      <c r="U15" s="55">
        <f t="shared" si="1"/>
        <v>0</v>
      </c>
      <c r="V15" s="55">
        <f t="shared" si="1"/>
        <v>0</v>
      </c>
      <c r="W15" s="55">
        <f t="shared" si="1"/>
        <v>0</v>
      </c>
      <c r="X15" s="55">
        <f t="shared" si="1"/>
        <v>0</v>
      </c>
      <c r="Y15" s="55">
        <f t="shared" si="1"/>
        <v>0</v>
      </c>
      <c r="Z15" s="55">
        <f t="shared" si="1"/>
        <v>0</v>
      </c>
      <c r="AA15" s="55">
        <f t="shared" si="1"/>
        <v>0</v>
      </c>
      <c r="AB15" s="55">
        <f t="shared" si="1"/>
        <v>0</v>
      </c>
      <c r="AC15" s="55">
        <f t="shared" si="1"/>
        <v>0</v>
      </c>
      <c r="AD15" s="55">
        <f t="shared" si="1"/>
        <v>0</v>
      </c>
      <c r="AE15" s="55">
        <f t="shared" si="1"/>
        <v>0</v>
      </c>
      <c r="AF15" s="55">
        <f t="shared" si="1"/>
        <v>0</v>
      </c>
      <c r="AG15" s="55">
        <f t="shared" si="1"/>
        <v>0</v>
      </c>
      <c r="AH15" s="55">
        <f t="shared" si="1"/>
        <v>0</v>
      </c>
      <c r="AI15" s="55">
        <f t="shared" si="1"/>
        <v>0</v>
      </c>
      <c r="AJ15" s="55">
        <f t="shared" si="1"/>
        <v>0</v>
      </c>
      <c r="AK15" s="55">
        <f t="shared" si="1"/>
        <v>0</v>
      </c>
      <c r="AL15" s="55">
        <f t="shared" si="1"/>
        <v>0</v>
      </c>
      <c r="AM15" s="55">
        <f t="shared" si="1"/>
        <v>0</v>
      </c>
      <c r="AN15" s="56"/>
      <c r="AO15" s="56"/>
      <c r="AP15" s="56"/>
    </row>
    <row r="16" spans="1:42" ht="17" thickBot="1" x14ac:dyDescent="0.25">
      <c r="B16" s="102" t="s">
        <v>754</v>
      </c>
      <c r="C16" s="103">
        <f>SUM(F10:AM10)</f>
        <v>18810335.512868803</v>
      </c>
      <c r="D16" s="84"/>
      <c r="E16" s="88" t="s">
        <v>45</v>
      </c>
      <c r="F16" s="55">
        <f t="shared" ref="F16:AM16" si="2">F13-F9-F15+F14</f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>J13-J9-J15+J14</f>
        <v>24386085.119999975</v>
      </c>
      <c r="K16" s="55">
        <f t="shared" si="2"/>
        <v>24719204.988287974</v>
      </c>
      <c r="L16" s="55">
        <f t="shared" si="2"/>
        <v>25056683.686613463</v>
      </c>
      <c r="M16" s="55">
        <f t="shared" si="2"/>
        <v>25398574.068424001</v>
      </c>
      <c r="N16" s="55">
        <f t="shared" si="2"/>
        <v>25744929.532821123</v>
      </c>
      <c r="O16" s="55">
        <f t="shared" si="2"/>
        <v>26095804.027853306</v>
      </c>
      <c r="P16" s="55">
        <f t="shared" si="2"/>
        <v>26451252.053761333</v>
      </c>
      <c r="Q16" s="55">
        <f t="shared" si="2"/>
        <v>26811328.666173249</v>
      </c>
      <c r="R16" s="55">
        <f t="shared" si="2"/>
        <v>27176089.479246326</v>
      </c>
      <c r="S16" s="55">
        <f t="shared" si="2"/>
        <v>27545590.668753132</v>
      </c>
      <c r="T16" s="55">
        <f t="shared" si="2"/>
        <v>27919888.97510891</v>
      </c>
      <c r="U16" s="55">
        <f t="shared" si="2"/>
        <v>28299041.706337221</v>
      </c>
      <c r="V16" s="55">
        <f t="shared" si="2"/>
        <v>28683106.740970813</v>
      </c>
      <c r="W16" s="55">
        <f t="shared" si="2"/>
        <v>29072142.530884627</v>
      </c>
      <c r="X16" s="55">
        <f t="shared" si="2"/>
        <v>29466208.104057617</v>
      </c>
      <c r="Y16" s="55">
        <f t="shared" si="2"/>
        <v>29865363.067260154</v>
      </c>
      <c r="Z16" s="55">
        <f t="shared" si="2"/>
        <v>30269667.60866344</v>
      </c>
      <c r="AA16" s="55">
        <f t="shared" si="2"/>
        <v>30679182.500367664</v>
      </c>
      <c r="AB16" s="55">
        <f t="shared" si="2"/>
        <v>31093969.100844979</v>
      </c>
      <c r="AC16" s="55">
        <f t="shared" si="2"/>
        <v>31514089.357293844</v>
      </c>
      <c r="AD16" s="55">
        <f t="shared" si="2"/>
        <v>31939605.807900719</v>
      </c>
      <c r="AE16" s="55">
        <f t="shared" si="2"/>
        <v>32370581.584005304</v>
      </c>
      <c r="AF16" s="55">
        <f t="shared" si="2"/>
        <v>32807080.412165172</v>
      </c>
      <c r="AG16" s="55">
        <f t="shared" si="2"/>
        <v>33249166.616115808</v>
      </c>
      <c r="AH16" s="55">
        <f t="shared" si="2"/>
        <v>33696905.118621483</v>
      </c>
      <c r="AI16" s="55">
        <f t="shared" si="2"/>
        <v>34150361.443213016</v>
      </c>
      <c r="AJ16" s="55">
        <f t="shared" si="2"/>
        <v>34609601.71580743</v>
      </c>
      <c r="AK16" s="55">
        <f t="shared" si="2"/>
        <v>35074692.666205324</v>
      </c>
      <c r="AL16" s="55">
        <f t="shared" si="2"/>
        <v>35545701.629460789</v>
      </c>
      <c r="AM16" s="55">
        <f t="shared" si="2"/>
        <v>36022696.547119334</v>
      </c>
      <c r="AN16" s="56"/>
      <c r="AO16" s="56"/>
      <c r="AP16" s="56"/>
    </row>
    <row r="17" spans="2:42" ht="17" thickBot="1" x14ac:dyDescent="0.25">
      <c r="B17" s="110" t="s">
        <v>765</v>
      </c>
      <c r="C17" s="111">
        <f>-NPV(C6,G5:AM5)</f>
        <v>118970823.37594283</v>
      </c>
      <c r="D17" s="56"/>
      <c r="E17" s="90" t="s">
        <v>748</v>
      </c>
      <c r="F17" s="55">
        <f>-F6</f>
        <v>419600000</v>
      </c>
      <c r="G17" s="55">
        <f>F17+G8</f>
        <v>429600000</v>
      </c>
      <c r="H17" s="55">
        <f>G17+H8</f>
        <v>439600000</v>
      </c>
      <c r="I17" s="55">
        <f>H17+I8</f>
        <v>449600000</v>
      </c>
      <c r="J17" s="55">
        <f>IF(Inputs!B1="ITC",IF(C3="YES",I17+(J5*C13),H17),Wind!H17)</f>
        <v>306936000</v>
      </c>
      <c r="K17" s="55">
        <f t="shared" ref="K17:AM17" si="3">J20</f>
        <v>302027182.38119113</v>
      </c>
      <c r="L17" s="55">
        <f t="shared" si="3"/>
        <v>296890350.18398857</v>
      </c>
      <c r="M17" s="55">
        <f t="shared" si="3"/>
        <v>291514912.13122594</v>
      </c>
      <c r="N17" s="55">
        <f t="shared" si="3"/>
        <v>285889784.98091251</v>
      </c>
      <c r="O17" s="55">
        <f t="shared" si="3"/>
        <v>280003370.67446703</v>
      </c>
      <c r="P17" s="55">
        <f t="shared" si="3"/>
        <v>273843532.42348713</v>
      </c>
      <c r="Q17" s="55">
        <f t="shared" si="3"/>
        <v>267397569.6857492</v>
      </c>
      <c r="R17" s="55">
        <f t="shared" si="3"/>
        <v>260652191.97884336</v>
      </c>
      <c r="S17" s="55">
        <f t="shared" si="3"/>
        <v>253593491.47745174</v>
      </c>
      <c r="T17" s="55">
        <f t="shared" si="3"/>
        <v>246206914.33777049</v>
      </c>
      <c r="U17" s="55">
        <f t="shared" si="3"/>
        <v>238477230.68995103</v>
      </c>
      <c r="V17" s="55">
        <f t="shared" si="3"/>
        <v>230388503.23669037</v>
      </c>
      <c r="W17" s="55">
        <f t="shared" si="3"/>
        <v>221924054.39322576</v>
      </c>
      <c r="X17" s="55">
        <f t="shared" si="3"/>
        <v>213066431.9009822</v>
      </c>
      <c r="Y17" s="55">
        <f t="shared" si="3"/>
        <v>203797372.84397393</v>
      </c>
      <c r="Z17" s="55">
        <f t="shared" si="3"/>
        <v>194097765.99376765</v>
      </c>
      <c r="AA17" s="55">
        <f t="shared" si="3"/>
        <v>183947612.40536928</v>
      </c>
      <c r="AB17" s="55">
        <f t="shared" si="3"/>
        <v>173325984.1827898</v>
      </c>
      <c r="AC17" s="55">
        <f t="shared" si="3"/>
        <v>162210981.3292715</v>
      </c>
      <c r="AD17" s="55">
        <f t="shared" si="3"/>
        <v>150579686.59320727</v>
      </c>
      <c r="AE17" s="55">
        <f t="shared" si="3"/>
        <v>138408118.21665287</v>
      </c>
      <c r="AF17" s="55">
        <f t="shared" si="3"/>
        <v>125671180.4890075</v>
      </c>
      <c r="AG17" s="55">
        <f t="shared" si="3"/>
        <v>112342612.00391302</v>
      </c>
      <c r="AH17" s="55">
        <f t="shared" si="3"/>
        <v>98394931.512685895</v>
      </c>
      <c r="AI17" s="55">
        <f t="shared" si="3"/>
        <v>83799381.262641266</v>
      </c>
      <c r="AJ17" s="55">
        <f t="shared" si="3"/>
        <v>68525867.703482062</v>
      </c>
      <c r="AK17" s="55">
        <f t="shared" si="3"/>
        <v>52542899.439499922</v>
      </c>
      <c r="AL17" s="55">
        <f t="shared" si="3"/>
        <v>35817522.29965581</v>
      </c>
      <c r="AM17" s="55">
        <f t="shared" si="3"/>
        <v>18315251.391665939</v>
      </c>
      <c r="AN17" s="56"/>
      <c r="AO17" s="56"/>
      <c r="AP17" s="56"/>
    </row>
    <row r="18" spans="2:42" ht="17" thickBot="1" x14ac:dyDescent="0.25">
      <c r="B18" s="89" t="s">
        <v>750</v>
      </c>
      <c r="C18" s="43">
        <f>((C9*C20)+C11)/((8760*Wind!C8))*1000</f>
        <v>47.694268707346907</v>
      </c>
      <c r="D18" s="56"/>
      <c r="E18" s="56" t="s">
        <v>46</v>
      </c>
      <c r="F18" s="55">
        <v>0</v>
      </c>
      <c r="G18" s="55">
        <f>G17*Inputs!$B$27</f>
        <v>30072000.000000004</v>
      </c>
      <c r="H18" s="55">
        <f>H17*Inputs!$B$27</f>
        <v>30772000.000000004</v>
      </c>
      <c r="I18" s="55">
        <f>I17*Inputs!$B$27</f>
        <v>31472000.000000004</v>
      </c>
      <c r="J18" s="55">
        <f>-IPMT($C$6,J1-$I$1,$C$4,$J$17)</f>
        <v>14257177.200000001</v>
      </c>
      <c r="K18" s="55">
        <f t="shared" ref="K18:AM18" si="4">-IPMT($C$6,K1-$I$1,$C$4,$J$17)</f>
        <v>14029162.621606328</v>
      </c>
      <c r="L18" s="55">
        <f t="shared" si="4"/>
        <v>13790556.766046267</v>
      </c>
      <c r="M18" s="55">
        <f t="shared" si="4"/>
        <v>13540867.668495445</v>
      </c>
      <c r="N18" s="55">
        <f t="shared" si="4"/>
        <v>13279580.512363385</v>
      </c>
      <c r="O18" s="55">
        <f t="shared" si="4"/>
        <v>13006156.567828994</v>
      </c>
      <c r="P18" s="55">
        <f t="shared" si="4"/>
        <v>12720032.081070976</v>
      </c>
      <c r="Q18" s="55">
        <f t="shared" si="4"/>
        <v>12420617.111903053</v>
      </c>
      <c r="R18" s="55">
        <f t="shared" si="4"/>
        <v>12107294.317417275</v>
      </c>
      <c r="S18" s="55">
        <f t="shared" si="4"/>
        <v>11779417.679127635</v>
      </c>
      <c r="T18" s="55">
        <f t="shared" si="4"/>
        <v>11436311.170989439</v>
      </c>
      <c r="U18" s="55">
        <f t="shared" si="4"/>
        <v>11077267.365548229</v>
      </c>
      <c r="V18" s="55">
        <f t="shared" si="4"/>
        <v>10701545.97534427</v>
      </c>
      <c r="W18" s="55">
        <f t="shared" si="4"/>
        <v>10308372.326565335</v>
      </c>
      <c r="X18" s="55">
        <f t="shared" si="4"/>
        <v>9896935.7618006263</v>
      </c>
      <c r="Y18" s="55">
        <f t="shared" si="4"/>
        <v>9466387.9686025921</v>
      </c>
      <c r="Z18" s="55">
        <f t="shared" si="4"/>
        <v>9015841.2304105088</v>
      </c>
      <c r="AA18" s="55">
        <f t="shared" si="4"/>
        <v>8544366.5962294042</v>
      </c>
      <c r="AB18" s="55">
        <f t="shared" si="4"/>
        <v>8050991.9652905883</v>
      </c>
      <c r="AC18" s="55">
        <f t="shared" si="4"/>
        <v>7534700.0827446636</v>
      </c>
      <c r="AD18" s="55">
        <f t="shared" si="4"/>
        <v>6994426.44225448</v>
      </c>
      <c r="AE18" s="55">
        <f t="shared" si="4"/>
        <v>6429057.0911635282</v>
      </c>
      <c r="AF18" s="55">
        <f t="shared" si="4"/>
        <v>5837426.3337144004</v>
      </c>
      <c r="AG18" s="55">
        <f t="shared" si="4"/>
        <v>5218314.3275817623</v>
      </c>
      <c r="AH18" s="55">
        <f t="shared" si="4"/>
        <v>4570444.5687642619</v>
      </c>
      <c r="AI18" s="55">
        <f t="shared" si="4"/>
        <v>3892481.2596496893</v>
      </c>
      <c r="AJ18" s="55">
        <f t="shared" si="4"/>
        <v>3183026.5548267448</v>
      </c>
      <c r="AK18" s="55">
        <f t="shared" si="4"/>
        <v>2440617.6789647741</v>
      </c>
      <c r="AL18" s="55">
        <f t="shared" si="4"/>
        <v>1663723.9108190152</v>
      </c>
      <c r="AM18" s="55">
        <f t="shared" si="4"/>
        <v>850743.42714288575</v>
      </c>
      <c r="AN18" s="56"/>
      <c r="AO18" s="56"/>
      <c r="AP18" s="56"/>
    </row>
    <row r="19" spans="2:42" ht="15" customHeight="1" thickBot="1" x14ac:dyDescent="0.25">
      <c r="B19" s="102" t="s">
        <v>751</v>
      </c>
      <c r="C19" s="43">
        <f>((C21*C20)+C11)/((8760*Wind!C8))*1000</f>
        <v>34.93993699994089</v>
      </c>
      <c r="D19" s="56"/>
      <c r="E19" s="56" t="s">
        <v>47</v>
      </c>
      <c r="F19" s="55">
        <v>0</v>
      </c>
      <c r="G19" s="55">
        <v>0</v>
      </c>
      <c r="H19" s="55">
        <v>0</v>
      </c>
      <c r="I19" s="55">
        <v>0</v>
      </c>
      <c r="J19" s="55">
        <f>-PPMT($C$6,J1-$I$1,$C$4,$J$17)</f>
        <v>4908817.6188088851</v>
      </c>
      <c r="K19" s="55">
        <f t="shared" ref="K19:AM19" si="5">-PPMT($C$6,K1-$I$1,$C$4,$J$17)</f>
        <v>5136832.1972025577</v>
      </c>
      <c r="L19" s="55">
        <f t="shared" si="5"/>
        <v>5375438.0527626174</v>
      </c>
      <c r="M19" s="55">
        <f t="shared" si="5"/>
        <v>5625127.1503134398</v>
      </c>
      <c r="N19" s="55">
        <f t="shared" si="5"/>
        <v>5886414.3064454999</v>
      </c>
      <c r="O19" s="55">
        <f t="shared" si="5"/>
        <v>6159838.2509798929</v>
      </c>
      <c r="P19" s="55">
        <f t="shared" si="5"/>
        <v>6445962.7377379099</v>
      </c>
      <c r="Q19" s="55">
        <f t="shared" si="5"/>
        <v>6745377.7069058353</v>
      </c>
      <c r="R19" s="55">
        <f t="shared" si="5"/>
        <v>7058700.501391612</v>
      </c>
      <c r="S19" s="55">
        <f t="shared" si="5"/>
        <v>7386577.1396812508</v>
      </c>
      <c r="T19" s="55">
        <f t="shared" si="5"/>
        <v>7729683.6478194455</v>
      </c>
      <c r="U19" s="55">
        <f t="shared" si="5"/>
        <v>8088727.4532606574</v>
      </c>
      <c r="V19" s="55">
        <f t="shared" si="5"/>
        <v>8464448.8434646148</v>
      </c>
      <c r="W19" s="55">
        <f t="shared" si="5"/>
        <v>8857622.4922435489</v>
      </c>
      <c r="X19" s="55">
        <f t="shared" si="5"/>
        <v>9269059.0570082609</v>
      </c>
      <c r="Y19" s="55">
        <f t="shared" si="5"/>
        <v>9699606.8502062932</v>
      </c>
      <c r="Z19" s="55">
        <f t="shared" si="5"/>
        <v>10150153.588398376</v>
      </c>
      <c r="AA19" s="55">
        <f t="shared" si="5"/>
        <v>10621628.222579481</v>
      </c>
      <c r="AB19" s="55">
        <f t="shared" si="5"/>
        <v>11115002.853518298</v>
      </c>
      <c r="AC19" s="55">
        <f t="shared" si="5"/>
        <v>11631294.736064222</v>
      </c>
      <c r="AD19" s="55">
        <f t="shared" si="5"/>
        <v>12171568.376554405</v>
      </c>
      <c r="AE19" s="55">
        <f t="shared" si="5"/>
        <v>12736937.72764536</v>
      </c>
      <c r="AF19" s="55">
        <f t="shared" si="5"/>
        <v>13328568.485094486</v>
      </c>
      <c r="AG19" s="55">
        <f t="shared" si="5"/>
        <v>13947680.491227124</v>
      </c>
      <c r="AH19" s="55">
        <f t="shared" si="5"/>
        <v>14595550.250044623</v>
      </c>
      <c r="AI19" s="55">
        <f t="shared" si="5"/>
        <v>15273513.559159197</v>
      </c>
      <c r="AJ19" s="55">
        <f t="shared" si="5"/>
        <v>15982968.263982141</v>
      </c>
      <c r="AK19" s="55">
        <f t="shared" si="5"/>
        <v>16725377.139844112</v>
      </c>
      <c r="AL19" s="55">
        <f t="shared" si="5"/>
        <v>17502270.907989871</v>
      </c>
      <c r="AM19" s="55">
        <f t="shared" si="5"/>
        <v>18315251.391665999</v>
      </c>
      <c r="AN19" s="56"/>
      <c r="AO19" s="56"/>
      <c r="AP19" s="56"/>
    </row>
    <row r="20" spans="2:42" ht="15" customHeight="1" thickBot="1" x14ac:dyDescent="0.25">
      <c r="B20" s="104" t="s">
        <v>36</v>
      </c>
      <c r="C20" s="105">
        <f>(C6*((1+C6)^C4))/(((C6+1)^C4)-1)</f>
        <v>6.244296797641484E-2</v>
      </c>
      <c r="D20" s="56"/>
      <c r="E20" s="90" t="s">
        <v>749</v>
      </c>
      <c r="F20" s="55">
        <f t="shared" ref="F20:I20" si="6">F17-F19</f>
        <v>419600000</v>
      </c>
      <c r="G20" s="55">
        <f t="shared" si="6"/>
        <v>429600000</v>
      </c>
      <c r="H20" s="55">
        <f t="shared" si="6"/>
        <v>439600000</v>
      </c>
      <c r="I20" s="55">
        <f t="shared" si="6"/>
        <v>449600000</v>
      </c>
      <c r="J20" s="55">
        <f>J17-J19</f>
        <v>302027182.38119113</v>
      </c>
      <c r="K20" s="55">
        <f t="shared" ref="K20:AM20" si="7">K17-K19</f>
        <v>296890350.18398857</v>
      </c>
      <c r="L20" s="55">
        <f t="shared" si="7"/>
        <v>291514912.13122594</v>
      </c>
      <c r="M20" s="55">
        <f t="shared" si="7"/>
        <v>285889784.98091251</v>
      </c>
      <c r="N20" s="55">
        <f t="shared" si="7"/>
        <v>280003370.67446703</v>
      </c>
      <c r="O20" s="55">
        <f t="shared" si="7"/>
        <v>273843532.42348713</v>
      </c>
      <c r="P20" s="55">
        <f t="shared" si="7"/>
        <v>267397569.6857492</v>
      </c>
      <c r="Q20" s="55">
        <f t="shared" si="7"/>
        <v>260652191.97884336</v>
      </c>
      <c r="R20" s="55">
        <f t="shared" si="7"/>
        <v>253593491.47745174</v>
      </c>
      <c r="S20" s="55">
        <f t="shared" si="7"/>
        <v>246206914.33777049</v>
      </c>
      <c r="T20" s="55">
        <f t="shared" si="7"/>
        <v>238477230.68995103</v>
      </c>
      <c r="U20" s="55">
        <f t="shared" si="7"/>
        <v>230388503.23669037</v>
      </c>
      <c r="V20" s="55">
        <f t="shared" si="7"/>
        <v>221924054.39322576</v>
      </c>
      <c r="W20" s="55">
        <f t="shared" si="7"/>
        <v>213066431.9009822</v>
      </c>
      <c r="X20" s="55">
        <f t="shared" si="7"/>
        <v>203797372.84397393</v>
      </c>
      <c r="Y20" s="55">
        <f t="shared" si="7"/>
        <v>194097765.99376765</v>
      </c>
      <c r="Z20" s="55">
        <f t="shared" si="7"/>
        <v>183947612.40536928</v>
      </c>
      <c r="AA20" s="55">
        <f t="shared" si="7"/>
        <v>173325984.1827898</v>
      </c>
      <c r="AB20" s="55">
        <f t="shared" si="7"/>
        <v>162210981.3292715</v>
      </c>
      <c r="AC20" s="55">
        <f t="shared" si="7"/>
        <v>150579686.59320727</v>
      </c>
      <c r="AD20" s="55">
        <f t="shared" si="7"/>
        <v>138408118.21665287</v>
      </c>
      <c r="AE20" s="55">
        <f t="shared" si="7"/>
        <v>125671180.4890075</v>
      </c>
      <c r="AF20" s="55">
        <f t="shared" si="7"/>
        <v>112342612.00391302</v>
      </c>
      <c r="AG20" s="55">
        <f t="shared" si="7"/>
        <v>98394931.512685895</v>
      </c>
      <c r="AH20" s="55">
        <f t="shared" si="7"/>
        <v>83799381.262641266</v>
      </c>
      <c r="AI20" s="55">
        <f t="shared" si="7"/>
        <v>68525867.703482062</v>
      </c>
      <c r="AJ20" s="55">
        <f t="shared" si="7"/>
        <v>52542899.439499922</v>
      </c>
      <c r="AK20" s="55">
        <f t="shared" si="7"/>
        <v>35817522.29965581</v>
      </c>
      <c r="AL20" s="55">
        <f t="shared" si="7"/>
        <v>18315251.391665939</v>
      </c>
      <c r="AM20" s="55">
        <f t="shared" si="7"/>
        <v>-5.9604644775390625E-8</v>
      </c>
      <c r="AN20" s="56"/>
      <c r="AO20" s="56"/>
      <c r="AP20" s="56"/>
    </row>
    <row r="21" spans="2:42" ht="15" customHeight="1" thickBot="1" x14ac:dyDescent="0.25">
      <c r="B21" s="106" t="s">
        <v>38</v>
      </c>
      <c r="C21" s="107">
        <f>(NPV(C6,F4)+NPV(C6,G5:AM5))/(1000*SUMIFS('Costs and performance'!D:D,'Costs and performance'!A:A,Wind!C1))</f>
        <v>1410.0195034557053</v>
      </c>
      <c r="D21" s="56"/>
      <c r="E21" s="60" t="s">
        <v>48</v>
      </c>
      <c r="F21" s="55">
        <f t="shared" ref="F21:I21" si="8">SUM(F18:F19)</f>
        <v>0</v>
      </c>
      <c r="G21" s="55">
        <f t="shared" si="8"/>
        <v>30072000.000000004</v>
      </c>
      <c r="H21" s="55">
        <f t="shared" si="8"/>
        <v>30772000.000000004</v>
      </c>
      <c r="I21" s="55">
        <f t="shared" si="8"/>
        <v>31472000.000000004</v>
      </c>
      <c r="J21" s="55">
        <f>SUM(J18:J19)</f>
        <v>19165994.818808887</v>
      </c>
      <c r="K21" s="55">
        <f t="shared" ref="K21:AM21" si="9">SUM(K18:K19)</f>
        <v>19165994.818808883</v>
      </c>
      <c r="L21" s="55">
        <f t="shared" si="9"/>
        <v>19165994.818808883</v>
      </c>
      <c r="M21" s="55">
        <f t="shared" si="9"/>
        <v>19165994.818808883</v>
      </c>
      <c r="N21" s="55">
        <f t="shared" si="9"/>
        <v>19165994.818808883</v>
      </c>
      <c r="O21" s="55">
        <f t="shared" si="9"/>
        <v>19165994.818808887</v>
      </c>
      <c r="P21" s="55">
        <f t="shared" si="9"/>
        <v>19165994.818808887</v>
      </c>
      <c r="Q21" s="55">
        <f t="shared" si="9"/>
        <v>19165994.818808887</v>
      </c>
      <c r="R21" s="55">
        <f t="shared" si="9"/>
        <v>19165994.818808887</v>
      </c>
      <c r="S21" s="55">
        <f t="shared" si="9"/>
        <v>19165994.818808887</v>
      </c>
      <c r="T21" s="55">
        <f t="shared" si="9"/>
        <v>19165994.818808883</v>
      </c>
      <c r="U21" s="55">
        <f t="shared" si="9"/>
        <v>19165994.818808887</v>
      </c>
      <c r="V21" s="55">
        <f t="shared" si="9"/>
        <v>19165994.818808883</v>
      </c>
      <c r="W21" s="55">
        <f t="shared" si="9"/>
        <v>19165994.818808883</v>
      </c>
      <c r="X21" s="55">
        <f t="shared" si="9"/>
        <v>19165994.818808887</v>
      </c>
      <c r="Y21" s="55">
        <f t="shared" si="9"/>
        <v>19165994.818808883</v>
      </c>
      <c r="Z21" s="55">
        <f t="shared" si="9"/>
        <v>19165994.818808883</v>
      </c>
      <c r="AA21" s="55">
        <f t="shared" si="9"/>
        <v>19165994.818808883</v>
      </c>
      <c r="AB21" s="55">
        <f t="shared" si="9"/>
        <v>19165994.818808887</v>
      </c>
      <c r="AC21" s="55">
        <f t="shared" si="9"/>
        <v>19165994.818808883</v>
      </c>
      <c r="AD21" s="55">
        <f t="shared" si="9"/>
        <v>19165994.818808883</v>
      </c>
      <c r="AE21" s="55">
        <f t="shared" si="9"/>
        <v>19165994.818808887</v>
      </c>
      <c r="AF21" s="55">
        <f t="shared" si="9"/>
        <v>19165994.818808887</v>
      </c>
      <c r="AG21" s="55">
        <f t="shared" si="9"/>
        <v>19165994.818808887</v>
      </c>
      <c r="AH21" s="55">
        <f t="shared" si="9"/>
        <v>19165994.818808883</v>
      </c>
      <c r="AI21" s="55">
        <f t="shared" si="9"/>
        <v>19165994.818808887</v>
      </c>
      <c r="AJ21" s="55">
        <f t="shared" si="9"/>
        <v>19165994.818808887</v>
      </c>
      <c r="AK21" s="55">
        <f t="shared" si="9"/>
        <v>19165994.818808887</v>
      </c>
      <c r="AL21" s="55">
        <f t="shared" si="9"/>
        <v>19165994.818808887</v>
      </c>
      <c r="AM21" s="55">
        <f t="shared" si="9"/>
        <v>19165994.818808883</v>
      </c>
      <c r="AN21" s="56"/>
      <c r="AO21" s="56"/>
      <c r="AP21" s="56"/>
    </row>
    <row r="22" spans="2:42" ht="15" customHeight="1" thickBot="1" x14ac:dyDescent="0.25">
      <c r="B22" s="91" t="s">
        <v>40</v>
      </c>
      <c r="C22" s="36">
        <f>MIN(J22:AM22)</f>
        <v>1.2723620845429979</v>
      </c>
      <c r="D22" s="56"/>
      <c r="E22" s="92" t="s">
        <v>49</v>
      </c>
      <c r="F22" s="93" t="s">
        <v>745</v>
      </c>
      <c r="G22" s="93">
        <f t="shared" ref="G22" si="10">G16/G21</f>
        <v>0</v>
      </c>
      <c r="H22" s="93">
        <f>H16/H21</f>
        <v>0</v>
      </c>
      <c r="I22" s="93">
        <f>I16/I21</f>
        <v>0</v>
      </c>
      <c r="J22" s="93">
        <f>J16/J21</f>
        <v>1.2723620845429979</v>
      </c>
      <c r="K22" s="93">
        <f t="shared" ref="K22:AM22" si="11">K16/K21</f>
        <v>1.2897428608312755</v>
      </c>
      <c r="L22" s="93">
        <f t="shared" si="11"/>
        <v>1.3073510623108198</v>
      </c>
      <c r="M22" s="93">
        <f t="shared" si="11"/>
        <v>1.3251894466494725</v>
      </c>
      <c r="N22" s="93">
        <f t="shared" si="11"/>
        <v>1.3432607999849757</v>
      </c>
      <c r="O22" s="93">
        <f t="shared" si="11"/>
        <v>1.3615679370967861</v>
      </c>
      <c r="P22" s="93">
        <f t="shared" si="11"/>
        <v>1.3801137015754033</v>
      </c>
      <c r="Q22" s="93">
        <f t="shared" si="11"/>
        <v>1.3989009659890692</v>
      </c>
      <c r="R22" s="93">
        <f t="shared" si="11"/>
        <v>1.417932632047703</v>
      </c>
      <c r="S22" s="93">
        <f t="shared" si="11"/>
        <v>1.4372116307639184</v>
      </c>
      <c r="T22" s="93">
        <f t="shared" si="11"/>
        <v>1.4567409226109798</v>
      </c>
      <c r="U22" s="93">
        <f t="shared" si="11"/>
        <v>1.4765234976775354</v>
      </c>
      <c r="V22" s="93">
        <f t="shared" si="11"/>
        <v>1.4965623758189763</v>
      </c>
      <c r="W22" s="93">
        <f t="shared" si="11"/>
        <v>1.516860606805245</v>
      </c>
      <c r="X22" s="93">
        <f t="shared" si="11"/>
        <v>1.5374212704649399</v>
      </c>
      <c r="Y22" s="93">
        <f t="shared" si="11"/>
        <v>1.5582474768255317</v>
      </c>
      <c r="Z22" s="93">
        <f t="shared" si="11"/>
        <v>1.5793423662495083</v>
      </c>
      <c r="AA22" s="93">
        <f t="shared" si="11"/>
        <v>1.6007091095662884</v>
      </c>
      <c r="AB22" s="93">
        <f t="shared" si="11"/>
        <v>1.622350908199681</v>
      </c>
      <c r="AC22" s="93">
        <f t="shared" si="11"/>
        <v>1.644270994290729</v>
      </c>
      <c r="AD22" s="93">
        <f t="shared" si="11"/>
        <v>1.6664726308157107</v>
      </c>
      <c r="AE22" s="93">
        <f t="shared" si="11"/>
        <v>1.6889591116991152</v>
      </c>
      <c r="AF22" s="93">
        <f t="shared" si="11"/>
        <v>1.7117337619213673</v>
      </c>
      <c r="AG22" s="93">
        <f t="shared" si="11"/>
        <v>1.734799937621091</v>
      </c>
      <c r="AH22" s="93">
        <f t="shared" si="11"/>
        <v>1.7581610261916818</v>
      </c>
      <c r="AI22" s="93">
        <f t="shared" si="11"/>
        <v>1.7818204463719751</v>
      </c>
      <c r="AJ22" s="93">
        <f t="shared" si="11"/>
        <v>1.8057816483307554</v>
      </c>
      <c r="AK22" s="93">
        <f t="shared" si="11"/>
        <v>1.8300481137448787</v>
      </c>
      <c r="AL22" s="93">
        <f t="shared" si="11"/>
        <v>1.8546233558707523</v>
      </c>
      <c r="AM22" s="93">
        <f t="shared" si="11"/>
        <v>1.8795109196089228</v>
      </c>
      <c r="AN22" s="56"/>
      <c r="AO22" s="56"/>
      <c r="AP22" s="56"/>
    </row>
    <row r="23" spans="2:42" ht="15" customHeight="1" thickBot="1" x14ac:dyDescent="0.25">
      <c r="B23" s="108" t="s">
        <v>41</v>
      </c>
      <c r="C23" s="109">
        <f>AVERAGE(J22:AM22)</f>
        <v>1.5578191200826028</v>
      </c>
      <c r="D23" s="56"/>
      <c r="E23" s="60" t="s">
        <v>50</v>
      </c>
      <c r="F23" s="55">
        <f>F16-F21</f>
        <v>0</v>
      </c>
      <c r="G23" s="55">
        <f t="shared" ref="G23:AM23" si="12">G16-G21</f>
        <v>-30072000.000000004</v>
      </c>
      <c r="H23" s="55">
        <f>H16-H21</f>
        <v>-30772000.000000004</v>
      </c>
      <c r="I23" s="55">
        <f>I16-I21</f>
        <v>-31472000.000000004</v>
      </c>
      <c r="J23" s="55">
        <f>J16-J21</f>
        <v>5220090.3011910878</v>
      </c>
      <c r="K23" s="55">
        <f t="shared" si="12"/>
        <v>5553210.1694790907</v>
      </c>
      <c r="L23" s="55">
        <f t="shared" si="12"/>
        <v>5890688.8678045794</v>
      </c>
      <c r="M23" s="55">
        <f t="shared" si="12"/>
        <v>6232579.2496151179</v>
      </c>
      <c r="N23" s="55">
        <f t="shared" si="12"/>
        <v>6578934.7140122391</v>
      </c>
      <c r="O23" s="55">
        <f t="shared" si="12"/>
        <v>6929809.2090444192</v>
      </c>
      <c r="P23" s="55">
        <f t="shared" si="12"/>
        <v>7285257.2349524461</v>
      </c>
      <c r="Q23" s="55">
        <f t="shared" si="12"/>
        <v>7645333.8473643623</v>
      </c>
      <c r="R23" s="55">
        <f t="shared" si="12"/>
        <v>8010094.6604374386</v>
      </c>
      <c r="S23" s="55">
        <f t="shared" si="12"/>
        <v>8379595.8499442451</v>
      </c>
      <c r="T23" s="55">
        <f t="shared" si="12"/>
        <v>8753894.1563000269</v>
      </c>
      <c r="U23" s="55">
        <f t="shared" si="12"/>
        <v>9133046.8875283338</v>
      </c>
      <c r="V23" s="55">
        <f t="shared" si="12"/>
        <v>9517111.9221619293</v>
      </c>
      <c r="W23" s="55">
        <f t="shared" si="12"/>
        <v>9906147.7120757438</v>
      </c>
      <c r="X23" s="55">
        <f t="shared" si="12"/>
        <v>10300213.28524873</v>
      </c>
      <c r="Y23" s="55">
        <f t="shared" si="12"/>
        <v>10699368.24845127</v>
      </c>
      <c r="Z23" s="55">
        <f t="shared" si="12"/>
        <v>11103672.789854556</v>
      </c>
      <c r="AA23" s="55">
        <f t="shared" si="12"/>
        <v>11513187.68155878</v>
      </c>
      <c r="AB23" s="55">
        <f t="shared" si="12"/>
        <v>11927974.282036092</v>
      </c>
      <c r="AC23" s="55">
        <f t="shared" si="12"/>
        <v>12348094.538484961</v>
      </c>
      <c r="AD23" s="55">
        <f t="shared" si="12"/>
        <v>12773610.989091836</v>
      </c>
      <c r="AE23" s="55">
        <f t="shared" si="12"/>
        <v>13204586.765196417</v>
      </c>
      <c r="AF23" s="55">
        <f t="shared" si="12"/>
        <v>13641085.593356285</v>
      </c>
      <c r="AG23" s="55">
        <f t="shared" si="12"/>
        <v>14083171.797306921</v>
      </c>
      <c r="AH23" s="55">
        <f t="shared" si="12"/>
        <v>14530910.2998126</v>
      </c>
      <c r="AI23" s="55">
        <f t="shared" si="12"/>
        <v>14984366.624404129</v>
      </c>
      <c r="AJ23" s="55">
        <f t="shared" si="12"/>
        <v>15443606.896998543</v>
      </c>
      <c r="AK23" s="55">
        <f t="shared" si="12"/>
        <v>15908697.847396437</v>
      </c>
      <c r="AL23" s="55">
        <f t="shared" si="12"/>
        <v>16379706.810651902</v>
      </c>
      <c r="AM23" s="55">
        <f t="shared" si="12"/>
        <v>16856701.728310451</v>
      </c>
      <c r="AN23" s="56"/>
      <c r="AO23" s="56"/>
      <c r="AP23" s="56"/>
    </row>
    <row r="24" spans="2:42" s="95" customFormat="1" ht="15" customHeight="1" x14ac:dyDescent="0.2">
      <c r="B24" s="94" t="s">
        <v>43</v>
      </c>
      <c r="C24" s="60" t="str">
        <f>IF(C23&gt;1,"YES","NO")</f>
        <v>YES</v>
      </c>
      <c r="D24" s="96"/>
      <c r="E24" s="97" t="s">
        <v>733</v>
      </c>
      <c r="F24" s="98">
        <f>IF(F23&gt;0,(F23),0)</f>
        <v>0</v>
      </c>
      <c r="G24" s="98">
        <f>IF(G23&gt;0,(G23+(F24*(1+Inputs!$B$28))),G23+(F24*(1+Inputs!$B$29)))</f>
        <v>-30072000.000000004</v>
      </c>
      <c r="H24" s="98">
        <f>IF(H23&gt;0,(H23+(G24*(1+Inputs!$B$28))),H23+(G24*(1+Inputs!$B$29)))</f>
        <v>-60844000.000000007</v>
      </c>
      <c r="I24" s="98">
        <f>IF(I23&gt;0,(I23+(H24*(1+Inputs!$B$28))),I23+(H24*(1+Inputs!$B$29)))</f>
        <v>-92316000.000000015</v>
      </c>
      <c r="J24" s="98">
        <f>IF(J23&gt;0,(J23+(I24*(1+Inputs!$B$28))),J23+(I24*(1+Inputs!$B$29)))</f>
        <v>-91480919.698808938</v>
      </c>
      <c r="K24" s="98">
        <f>IF(K23&gt;0,(K23+(J24*(1+Inputs!$B$28))),K23+(J24*(1+Inputs!$B$29)))</f>
        <v>-90273053.215023279</v>
      </c>
      <c r="L24" s="98">
        <f>IF(L23&gt;0,(L23+(K24*(1+Inputs!$B$28))),L23+(K24*(1+Inputs!$B$29)))</f>
        <v>-88670334.374932319</v>
      </c>
      <c r="M24" s="98">
        <f>IF(M23&gt;0,(M23+(L24*(1+Inputs!$B$28))),M23+(L24*(1+Inputs!$B$29)))</f>
        <v>-86649596.008126497</v>
      </c>
      <c r="N24" s="98">
        <f>IF(N23&gt;0,(N23+(M24*(1+Inputs!$B$28))),N23+(M24*(1+Inputs!$B$29)))</f>
        <v>-84186517.104500279</v>
      </c>
      <c r="O24" s="98">
        <f>IF(O23&gt;0,(O23+(N24*(1+Inputs!$B$28))),O23+(N24*(1+Inputs!$B$29)))</f>
        <v>-81255567.457919627</v>
      </c>
      <c r="P24" s="98">
        <f>IF(P23&gt;0,(P23+(O24*(1+Inputs!$B$28))),P23+(O24*(1+Inputs!$B$29)))</f>
        <v>-77829949.677218363</v>
      </c>
      <c r="Q24" s="98">
        <f>IF(Q23&gt;0,(Q23+(P24*(1+Inputs!$B$28))),Q23+(P24*(1+Inputs!$B$29)))</f>
        <v>-73881538.439521879</v>
      </c>
      <c r="R24" s="98">
        <f>IF(R23&gt;0,(R23+(Q24*(1+Inputs!$B$28))),R23+(Q24*(1+Inputs!$B$29)))</f>
        <v>-69380816.854961738</v>
      </c>
      <c r="S24" s="98">
        <f>IF(S23&gt;0,(S23+(R24*(1+Inputs!$B$28))),S23+(R24*(1+Inputs!$B$29)))</f>
        <v>-64296809.805628181</v>
      </c>
      <c r="T24" s="98">
        <f>IF(T23&gt;0,(T23+(S24*(1+Inputs!$B$28))),T23+(S24*(1+Inputs!$B$29)))</f>
        <v>-58597014.115095496</v>
      </c>
      <c r="U24" s="98">
        <f>IF(U23&gt;0,(U23+(T24*(1+Inputs!$B$28))),U23+(T24*(1+Inputs!$B$29)))</f>
        <v>-52247325.3980342</v>
      </c>
      <c r="V24" s="98">
        <f>IF(V23&gt;0,(V23+(U24*(1+Inputs!$B$28))),V23+(U24*(1+Inputs!$B$29)))</f>
        <v>-45211961.432278901</v>
      </c>
      <c r="W24" s="98">
        <f>IF(W23&gt;0,(W23+(V24*(1+Inputs!$B$28))),W23+(V24*(1+Inputs!$B$29)))</f>
        <v>-37453381.888236403</v>
      </c>
      <c r="X24" s="98">
        <f>IF(X23&gt;0,(X23+(W24*(1+Inputs!$B$28))),X23+(W24*(1+Inputs!$B$29)))</f>
        <v>-28932204.242678907</v>
      </c>
      <c r="Y24" s="98">
        <f>IF(Y23&gt;0,(Y23+(X24*(1+Inputs!$B$28))),Y23+(X24*(1+Inputs!$B$29)))</f>
        <v>-19607115.695754886</v>
      </c>
      <c r="Z24" s="98">
        <f>IF(Z23&gt;0,(Z23+(Y24*(1+Inputs!$B$28))),Z23+(Y24*(1+Inputs!$B$29)))</f>
        <v>-9434780.9014486894</v>
      </c>
      <c r="AA24" s="98">
        <f>IF(AA23&gt;0,(AA23+(Z24*(1+Inputs!$B$28))),AA23+(Z24*(1+Inputs!$B$29)))</f>
        <v>1630254.6872912776</v>
      </c>
      <c r="AB24" s="98">
        <f>IF(AB23&gt;0,(AB23+(AA24*(1+Inputs!$B$28))),AB23+(AA24*(1+Inputs!$B$29)))</f>
        <v>13635666.066973705</v>
      </c>
      <c r="AC24" s="98">
        <f>IF(AC23&gt;0,(AC23+(AB24*(1+Inputs!$B$28))),AC23+(AB24*(1+Inputs!$B$29)))</f>
        <v>26631454.743639916</v>
      </c>
      <c r="AD24" s="98">
        <f>IF(AD23&gt;0,(AD23+(AC24*(1+Inputs!$B$28))),AD23+(AC24*(1+Inputs!$B$29)))</f>
        <v>40670059.833054647</v>
      </c>
      <c r="AE24" s="98">
        <f>IF(AE23&gt;0,(AE23+(AD24*(1+Inputs!$B$28))),AE23+(AD24*(1+Inputs!$B$29)))</f>
        <v>55806474.440321162</v>
      </c>
      <c r="AF24" s="98">
        <f>IF(AF23&gt;0,(AF23+(AE24*(1+Inputs!$B$28))),AF23+(AE24*(1+Inputs!$B$29)))</f>
        <v>72098367.569592714</v>
      </c>
      <c r="AG24" s="98">
        <f>IF(AG23&gt;0,(AG23+(AF24*(1+Inputs!$B$28))),AG23+(AF24*(1+Inputs!$B$29)))</f>
        <v>89606211.826455295</v>
      </c>
      <c r="AH24" s="98">
        <f>IF(AH23&gt;0,(AH23+(AG24*(1+Inputs!$B$28))),AH23+(AG24*(1+Inputs!$B$29)))</f>
        <v>108393417.18802454</v>
      </c>
      <c r="AI24" s="98">
        <f>IF(AI23&gt;0,(AI23+(AH24*(1+Inputs!$B$28))),AI23+(AH24*(1+Inputs!$B$29)))</f>
        <v>128526471.12885985</v>
      </c>
      <c r="AJ24" s="98">
        <f>IF(AJ23&gt;0,(AJ23+(AI24*(1+Inputs!$B$28))),AJ23+(AI24*(1+Inputs!$B$29)))</f>
        <v>150075085.40447927</v>
      </c>
      <c r="AK24" s="98">
        <f>IF(AK23&gt;0,(AK23+(AJ24*(1+Inputs!$B$28))),AK23+(AJ24*(1+Inputs!$B$29)))</f>
        <v>173112349.80858847</v>
      </c>
      <c r="AL24" s="98">
        <f>IF(AL23&gt;0,(AL23+(AK24*(1+Inputs!$B$28))),AL23+(AK24*(1+Inputs!$B$29)))</f>
        <v>197714893.23514834</v>
      </c>
      <c r="AM24" s="98">
        <f>IF(AM23&gt;0,(AM23+(AL24*(1+Inputs!$B$28))),AM23+(AL24*(1+Inputs!$B$29)))</f>
        <v>223963052.39212835</v>
      </c>
      <c r="AN24" s="96"/>
      <c r="AO24" s="96"/>
      <c r="AP24" s="96"/>
    </row>
    <row r="25" spans="2:42" ht="15" customHeight="1" x14ac:dyDescent="0.2">
      <c r="E25" s="54" t="s">
        <v>741</v>
      </c>
      <c r="F25" s="99">
        <f t="shared" ref="F25:G25" si="13">F24/$F$4</f>
        <v>0</v>
      </c>
      <c r="G25" s="99">
        <f t="shared" si="13"/>
        <v>-7.166825548141087E-2</v>
      </c>
      <c r="H25" s="99">
        <f>H24/$F$4</f>
        <v>-0.14500476644423263</v>
      </c>
      <c r="I25" s="99">
        <f>I24/$F$4</f>
        <v>-0.22000953288846525</v>
      </c>
      <c r="J25" s="99">
        <f>J24/$F$4</f>
        <v>-0.21801935104577916</v>
      </c>
      <c r="K25" s="99">
        <f t="shared" ref="K25:AM25" si="14">K24/$F$4</f>
        <v>-0.21514073692808217</v>
      </c>
      <c r="L25" s="99">
        <f t="shared" si="14"/>
        <v>-0.21132110194216472</v>
      </c>
      <c r="M25" s="99">
        <f t="shared" si="14"/>
        <v>-0.20650523357513464</v>
      </c>
      <c r="N25" s="99">
        <f t="shared" si="14"/>
        <v>-0.20063516945781762</v>
      </c>
      <c r="O25" s="99">
        <f t="shared" si="14"/>
        <v>-0.19365006543832133</v>
      </c>
      <c r="P25" s="99">
        <f t="shared" si="14"/>
        <v>-0.18548605738135929</v>
      </c>
      <c r="Q25" s="99">
        <f t="shared" si="14"/>
        <v>-0.17607611639542869</v>
      </c>
      <c r="R25" s="99">
        <f t="shared" si="14"/>
        <v>-0.1653498971757906</v>
      </c>
      <c r="S25" s="99">
        <f t="shared" si="14"/>
        <v>-0.15323357913638747</v>
      </c>
      <c r="T25" s="99">
        <f t="shared" si="14"/>
        <v>-0.13964969998831148</v>
      </c>
      <c r="U25" s="99">
        <f t="shared" si="14"/>
        <v>-0.12451698140618256</v>
      </c>
      <c r="V25" s="99">
        <f t="shared" si="14"/>
        <v>-0.10775014640676574</v>
      </c>
      <c r="W25" s="99">
        <f t="shared" si="14"/>
        <v>-8.9259728046321263E-2</v>
      </c>
      <c r="X25" s="99">
        <f t="shared" si="14"/>
        <v>-6.8951869024496917E-2</v>
      </c>
      <c r="Y25" s="99">
        <f t="shared" si="14"/>
        <v>-4.6728111763000207E-2</v>
      </c>
      <c r="Z25" s="99">
        <f t="shared" si="14"/>
        <v>-2.248517850678906E-2</v>
      </c>
      <c r="AA25" s="99">
        <f t="shared" si="14"/>
        <v>3.8852590259563337E-3</v>
      </c>
      <c r="AB25" s="99">
        <f t="shared" si="14"/>
        <v>3.2496820941310067E-2</v>
      </c>
      <c r="AC25" s="99">
        <f t="shared" si="14"/>
        <v>6.3468671934318197E-2</v>
      </c>
      <c r="AD25" s="99">
        <f t="shared" si="14"/>
        <v>9.6925786065430522E-2</v>
      </c>
      <c r="AE25" s="99">
        <f t="shared" si="14"/>
        <v>0.13299922411897322</v>
      </c>
      <c r="AF25" s="99">
        <f t="shared" si="14"/>
        <v>0.17182642414106938</v>
      </c>
      <c r="AG25" s="99">
        <f t="shared" si="14"/>
        <v>0.21355150578278193</v>
      </c>
      <c r="AH25" s="99">
        <f t="shared" si="14"/>
        <v>0.25832558910396697</v>
      </c>
      <c r="AI25" s="99">
        <f t="shared" si="14"/>
        <v>0.30630712852445152</v>
      </c>
      <c r="AJ25" s="99">
        <f t="shared" si="14"/>
        <v>0.35766226264175233</v>
      </c>
      <c r="AK25" s="99">
        <f t="shared" si="14"/>
        <v>0.41256518066870468</v>
      </c>
      <c r="AL25" s="99">
        <f t="shared" si="14"/>
        <v>0.47119850628014381</v>
      </c>
      <c r="AM25" s="99">
        <f t="shared" si="14"/>
        <v>0.53375369969525344</v>
      </c>
    </row>
    <row r="26" spans="2:42" s="101" customFormat="1" ht="15" customHeight="1" x14ac:dyDescent="0.2">
      <c r="B26" s="100"/>
    </row>
    <row r="27" spans="2:42" ht="20" customHeight="1" x14ac:dyDescent="0.2"/>
    <row r="28" spans="2:42" ht="14.25" customHeight="1" x14ac:dyDescent="0.2"/>
    <row r="29" spans="2:42" ht="14.25" customHeight="1" x14ac:dyDescent="0.2"/>
    <row r="30" spans="2:42" ht="14.25" customHeight="1" x14ac:dyDescent="0.2"/>
    <row r="31" spans="2:42" ht="14.25" customHeight="1" x14ac:dyDescent="0.2"/>
    <row r="32" spans="2:4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conditionalFormatting sqref="B24:C24">
    <cfRule type="expression" dxfId="3" priority="1">
      <formula>$C$24="NO"</formula>
    </cfRule>
    <cfRule type="expression" dxfId="2" priority="2">
      <formula>$C$24="YES"</formula>
    </cfRule>
  </conditionalFormatting>
  <dataValidations count="3">
    <dataValidation type="list" allowBlank="1" showErrorMessage="1" sqref="A8:A13" xr:uid="{6DE2347F-FEF9-41E4-B733-C09A4D899ADF}">
      <formula1>"DEFAULT,ALTERNATE"</formula1>
    </dataValidation>
    <dataValidation type="list" allowBlank="1" showErrorMessage="1" sqref="C1" xr:uid="{3D4CD5A0-275B-45F6-AAAA-AD335F03DDE6}">
      <formula1>"Wind,Offshore"</formula1>
    </dataValidation>
    <dataValidation type="list" allowBlank="1" showErrorMessage="1" sqref="C2:C3" xr:uid="{638C0F82-90B0-4DEE-9DDA-8EA673F1B402}">
      <formula1>"YES,NO"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O999"/>
  <sheetViews>
    <sheetView zoomScaleNormal="100" workbookViewId="0">
      <pane xSplit="5" topLeftCell="F1" activePane="topRight" state="frozen"/>
      <selection pane="topRight" activeCell="C31" sqref="C31"/>
    </sheetView>
  </sheetViews>
  <sheetFormatPr baseColWidth="10" defaultColWidth="14.5" defaultRowHeight="15" customHeight="1" x14ac:dyDescent="0.2"/>
  <cols>
    <col min="1" max="1" width="14.5" style="35"/>
    <col min="2" max="2" width="34" style="83" customWidth="1"/>
    <col min="3" max="3" width="16.1640625" style="35" bestFit="1" customWidth="1"/>
    <col min="4" max="4" width="20.33203125" style="35" customWidth="1"/>
    <col min="5" max="5" width="41" style="35" bestFit="1" customWidth="1"/>
    <col min="6" max="38" width="15.83203125" style="35" customWidth="1"/>
    <col min="39" max="41" width="8.6640625" style="35" customWidth="1"/>
    <col min="42" max="16384" width="14.5" style="35"/>
  </cols>
  <sheetData>
    <row r="1" spans="1:41" ht="15" customHeight="1" x14ac:dyDescent="0.2">
      <c r="B1" s="46" t="s">
        <v>21</v>
      </c>
      <c r="C1" s="47" t="s">
        <v>51</v>
      </c>
      <c r="E1" s="48"/>
      <c r="F1" s="48">
        <v>0</v>
      </c>
      <c r="G1" s="48">
        <v>1</v>
      </c>
      <c r="H1" s="48">
        <v>2</v>
      </c>
      <c r="I1" s="48">
        <v>3</v>
      </c>
      <c r="J1" s="48">
        <v>4</v>
      </c>
      <c r="K1" s="48">
        <v>5</v>
      </c>
      <c r="L1" s="48">
        <v>6</v>
      </c>
      <c r="M1" s="48">
        <v>7</v>
      </c>
      <c r="N1" s="48">
        <v>8</v>
      </c>
      <c r="O1" s="48">
        <v>9</v>
      </c>
      <c r="P1" s="48">
        <v>10</v>
      </c>
      <c r="Q1" s="48">
        <v>11</v>
      </c>
      <c r="R1" s="48">
        <v>12</v>
      </c>
      <c r="S1" s="48">
        <v>13</v>
      </c>
      <c r="T1" s="48">
        <v>14</v>
      </c>
      <c r="U1" s="48">
        <v>15</v>
      </c>
      <c r="V1" s="48">
        <v>16</v>
      </c>
      <c r="W1" s="48">
        <v>17</v>
      </c>
      <c r="X1" s="48">
        <v>18</v>
      </c>
      <c r="Y1" s="48">
        <v>19</v>
      </c>
      <c r="Z1" s="48">
        <v>20</v>
      </c>
      <c r="AA1" s="48">
        <v>21</v>
      </c>
      <c r="AB1" s="48">
        <v>22</v>
      </c>
      <c r="AC1" s="48">
        <v>23</v>
      </c>
      <c r="AD1" s="48">
        <v>24</v>
      </c>
      <c r="AE1" s="48">
        <v>25</v>
      </c>
      <c r="AF1" s="48">
        <v>26</v>
      </c>
      <c r="AG1" s="48">
        <v>27</v>
      </c>
      <c r="AH1" s="48">
        <v>28</v>
      </c>
      <c r="AI1" s="48">
        <v>29</v>
      </c>
      <c r="AJ1" s="48">
        <v>30</v>
      </c>
      <c r="AK1" s="48">
        <v>31</v>
      </c>
      <c r="AL1" s="48">
        <v>32</v>
      </c>
    </row>
    <row r="2" spans="1:41" ht="15" customHeight="1" x14ac:dyDescent="0.2">
      <c r="B2" s="46" t="s">
        <v>31</v>
      </c>
      <c r="C2" s="49" t="s">
        <v>5</v>
      </c>
      <c r="E2" s="50" t="s">
        <v>23</v>
      </c>
      <c r="F2" s="50" t="s">
        <v>24</v>
      </c>
      <c r="G2" s="50" t="s">
        <v>25</v>
      </c>
      <c r="H2" s="50" t="s">
        <v>25</v>
      </c>
      <c r="I2" s="50" t="s">
        <v>26</v>
      </c>
      <c r="J2" s="50" t="s">
        <v>26</v>
      </c>
      <c r="K2" s="50" t="s">
        <v>26</v>
      </c>
      <c r="L2" s="50" t="s">
        <v>26</v>
      </c>
      <c r="M2" s="50" t="s">
        <v>26</v>
      </c>
      <c r="N2" s="50" t="s">
        <v>26</v>
      </c>
      <c r="O2" s="50" t="s">
        <v>26</v>
      </c>
      <c r="P2" s="50" t="s">
        <v>26</v>
      </c>
      <c r="Q2" s="50" t="s">
        <v>26</v>
      </c>
      <c r="R2" s="50" t="s">
        <v>26</v>
      </c>
      <c r="S2" s="50" t="s">
        <v>26</v>
      </c>
      <c r="T2" s="50" t="s">
        <v>26</v>
      </c>
      <c r="U2" s="50" t="s">
        <v>26</v>
      </c>
      <c r="V2" s="50" t="s">
        <v>26</v>
      </c>
      <c r="W2" s="50" t="s">
        <v>26</v>
      </c>
      <c r="X2" s="50" t="s">
        <v>26</v>
      </c>
      <c r="Y2" s="50" t="s">
        <v>26</v>
      </c>
      <c r="Z2" s="50" t="s">
        <v>26</v>
      </c>
      <c r="AA2" s="50" t="s">
        <v>26</v>
      </c>
      <c r="AB2" s="50" t="s">
        <v>26</v>
      </c>
      <c r="AC2" s="50" t="s">
        <v>26</v>
      </c>
      <c r="AD2" s="50" t="s">
        <v>26</v>
      </c>
      <c r="AE2" s="50" t="s">
        <v>26</v>
      </c>
      <c r="AF2" s="50" t="s">
        <v>26</v>
      </c>
      <c r="AG2" s="50" t="s">
        <v>26</v>
      </c>
      <c r="AH2" s="50" t="s">
        <v>26</v>
      </c>
      <c r="AI2" s="50" t="s">
        <v>26</v>
      </c>
      <c r="AJ2" s="50" t="s">
        <v>26</v>
      </c>
      <c r="AK2" s="50" t="s">
        <v>26</v>
      </c>
      <c r="AL2" s="50" t="s">
        <v>26</v>
      </c>
      <c r="AM2" s="50"/>
      <c r="AN2" s="50"/>
      <c r="AO2" s="50"/>
    </row>
    <row r="3" spans="1:41" ht="32" x14ac:dyDescent="0.2">
      <c r="B3" s="51" t="s">
        <v>747</v>
      </c>
      <c r="C3" s="49" t="s">
        <v>5</v>
      </c>
      <c r="E3" s="50" t="s">
        <v>28</v>
      </c>
      <c r="F3" s="50">
        <v>2023</v>
      </c>
      <c r="G3" s="50">
        <v>2024</v>
      </c>
      <c r="H3" s="50">
        <v>2025</v>
      </c>
      <c r="I3" s="50">
        <v>2026</v>
      </c>
      <c r="J3" s="50">
        <v>2027</v>
      </c>
      <c r="K3" s="50">
        <v>2028</v>
      </c>
      <c r="L3" s="50">
        <v>2029</v>
      </c>
      <c r="M3" s="50">
        <v>2030</v>
      </c>
      <c r="N3" s="50">
        <v>2031</v>
      </c>
      <c r="O3" s="50">
        <v>2032</v>
      </c>
      <c r="P3" s="50">
        <v>2033</v>
      </c>
      <c r="Q3" s="50">
        <v>2034</v>
      </c>
      <c r="R3" s="50">
        <v>2035</v>
      </c>
      <c r="S3" s="50">
        <v>2036</v>
      </c>
      <c r="T3" s="50">
        <v>2037</v>
      </c>
      <c r="U3" s="50">
        <v>2038</v>
      </c>
      <c r="V3" s="50">
        <v>2039</v>
      </c>
      <c r="W3" s="50">
        <v>2040</v>
      </c>
      <c r="X3" s="50">
        <v>2041</v>
      </c>
      <c r="Y3" s="50">
        <v>2042</v>
      </c>
      <c r="Z3" s="50">
        <v>2043</v>
      </c>
      <c r="AA3" s="50">
        <v>2044</v>
      </c>
      <c r="AB3" s="50">
        <v>2045</v>
      </c>
      <c r="AC3" s="50">
        <v>2046</v>
      </c>
      <c r="AD3" s="50">
        <v>2047</v>
      </c>
      <c r="AE3" s="50">
        <v>2048</v>
      </c>
      <c r="AF3" s="50">
        <v>2049</v>
      </c>
      <c r="AG3" s="50">
        <v>2050</v>
      </c>
      <c r="AH3" s="50">
        <v>2051</v>
      </c>
      <c r="AI3" s="50">
        <v>2052</v>
      </c>
      <c r="AJ3" s="50">
        <v>2053</v>
      </c>
      <c r="AK3" s="50">
        <v>2054</v>
      </c>
      <c r="AL3" s="50">
        <v>2055</v>
      </c>
      <c r="AM3" s="50"/>
      <c r="AN3" s="50"/>
      <c r="AO3" s="50"/>
    </row>
    <row r="4" spans="1:41" ht="15" customHeight="1" x14ac:dyDescent="0.2">
      <c r="B4" s="52" t="s">
        <v>27</v>
      </c>
      <c r="C4" s="53">
        <v>30</v>
      </c>
      <c r="E4" s="54" t="s">
        <v>755</v>
      </c>
      <c r="F4" s="55">
        <f>(C9*C10*1000)*(1+Inputs!B18)</f>
        <v>217200000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5">
        <v>0</v>
      </c>
      <c r="AF4" s="55">
        <v>0</v>
      </c>
      <c r="AG4" s="55">
        <v>0</v>
      </c>
      <c r="AH4" s="55">
        <v>0</v>
      </c>
      <c r="AI4" s="55">
        <v>0</v>
      </c>
      <c r="AJ4" s="55">
        <v>0</v>
      </c>
      <c r="AK4" s="55">
        <v>0</v>
      </c>
      <c r="AL4" s="55">
        <v>0</v>
      </c>
      <c r="AM4" s="56"/>
      <c r="AN4" s="56"/>
      <c r="AO4" s="56"/>
    </row>
    <row r="5" spans="1:41" ht="15" customHeight="1" x14ac:dyDescent="0.2">
      <c r="B5" s="57" t="s">
        <v>742</v>
      </c>
      <c r="C5" s="58">
        <v>2</v>
      </c>
      <c r="E5" s="59" t="s">
        <v>32</v>
      </c>
      <c r="F5" s="55">
        <v>0</v>
      </c>
      <c r="G5" s="55">
        <v>0</v>
      </c>
      <c r="H5" s="55">
        <v>0</v>
      </c>
      <c r="I5" s="55">
        <f>IF(Inputs!B1="ITC",-Inputs!$C$8*Solar!$F$4,IF(Inputs!B1="PTC",-Inputs!$C$8*Solar!I10*1000*((1+Inputs!B12)^(Solar!I1-Solar!$F$1)),IF(Inputs!B1="NONE",0)))</f>
        <v>-73848000</v>
      </c>
      <c r="J5" s="55">
        <f>IF(Inputs!$B$1="PTC",-Inputs!$C$8*Solar!J10*1000*((1+Inputs!$B$12)^(Solar!J1-Solar!$F$1)),0)</f>
        <v>0</v>
      </c>
      <c r="K5" s="55">
        <f>IF(Inputs!$B$1="PTC",-Inputs!$C$8*Solar!K10*1000*((1+Inputs!$B$12)^(Solar!K1-Solar!$F$1)),0)</f>
        <v>0</v>
      </c>
      <c r="L5" s="55">
        <f>IF(Inputs!$B$1="PTC",-Inputs!$C$8*Solar!L10*1000*((1+Inputs!$B$12)^(Solar!L1-Solar!$F$1)),0)</f>
        <v>0</v>
      </c>
      <c r="M5" s="55">
        <f>IF(Inputs!$B$1="PTC",-Inputs!$C$8*Solar!M10*1000*((1+Inputs!$B$12)^(Solar!M1-Solar!$F$1)),0)</f>
        <v>0</v>
      </c>
      <c r="N5" s="55">
        <f>IF(Inputs!$B$1="PTC",-Inputs!$C$8*Solar!N10*1000*((1+Inputs!$B$12)^(Solar!N1-Solar!$F$1)),0)</f>
        <v>0</v>
      </c>
      <c r="O5" s="55">
        <f>IF(Inputs!$B$1="PTC",-Inputs!$C$8*Solar!O10*1000*((1+Inputs!$B$12)^(Solar!O1-Solar!$F$1)),0)</f>
        <v>0</v>
      </c>
      <c r="P5" s="55">
        <f>IF(Inputs!$B$1="PTC",-Inputs!$C$8*Solar!P10*1000*((1+Inputs!$B$12)^(Solar!P1-Solar!$F$1)),0)</f>
        <v>0</v>
      </c>
      <c r="Q5" s="55">
        <f>IF(Inputs!$B$1="PTC",-Inputs!$C$8*Solar!Q10*1000*((1+Inputs!$B$12)^(Solar!Q1-Solar!$F$1)),0)</f>
        <v>0</v>
      </c>
      <c r="R5" s="55">
        <f>IF(Inputs!$B$1="PTC",-Inputs!$C$8*Solar!R10*1000*((1+Inputs!$B$12)^(Solar!R1-Solar!$F$1)),0)</f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5">
        <v>0</v>
      </c>
      <c r="AL5" s="55">
        <v>0</v>
      </c>
      <c r="AM5" s="56"/>
      <c r="AN5" s="56"/>
      <c r="AO5" s="56"/>
    </row>
    <row r="6" spans="1:41" ht="15" customHeight="1" x14ac:dyDescent="0.2">
      <c r="B6" s="52" t="s">
        <v>29</v>
      </c>
      <c r="C6" s="123">
        <f>IF(Inputs!B19="YES",Inputs!B25,Inputs!B26)</f>
        <v>4.6450000000000005E-2</v>
      </c>
      <c r="D6" s="56"/>
      <c r="E6" s="60" t="s">
        <v>33</v>
      </c>
      <c r="F6" s="55">
        <f>-F4</f>
        <v>-217200000</v>
      </c>
      <c r="G6" s="55">
        <f>-G8</f>
        <v>-11250000</v>
      </c>
      <c r="H6" s="55">
        <f>-H8</f>
        <v>-11250000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6"/>
      <c r="AN6" s="56"/>
      <c r="AO6" s="56"/>
    </row>
    <row r="7" spans="1:41" ht="15" customHeight="1" x14ac:dyDescent="0.2">
      <c r="A7" s="61" t="s">
        <v>737</v>
      </c>
      <c r="B7" s="62"/>
      <c r="C7" s="63" t="s">
        <v>739</v>
      </c>
      <c r="D7" s="64" t="s">
        <v>738</v>
      </c>
      <c r="E7" s="60" t="s">
        <v>34</v>
      </c>
      <c r="F7" s="55">
        <v>0</v>
      </c>
      <c r="G7" s="55">
        <v>0</v>
      </c>
      <c r="H7" s="55">
        <v>0</v>
      </c>
      <c r="I7" s="55">
        <f>SUMIFS('Costs and performance'!$J:$J,'Costs and performance'!$A:$A,Solar!$C1)*SUMIFS('Costs and performance'!$D:$D,'Costs and performance'!$A:$A,Solar!$C1)*1000</f>
        <v>2574000</v>
      </c>
      <c r="J7" s="55">
        <f>I7*(1+Inputs!$B$11)</f>
        <v>2625480</v>
      </c>
      <c r="K7" s="55">
        <f>J7*(1+Inputs!$B$11)</f>
        <v>2677989.6</v>
      </c>
      <c r="L7" s="55">
        <f>K7*(1+Inputs!$B$11)</f>
        <v>2731549.392</v>
      </c>
      <c r="M7" s="55">
        <f>L7*(1+Inputs!$B$11)</f>
        <v>2786180.3798400001</v>
      </c>
      <c r="N7" s="55">
        <f>M7*(1+Inputs!$B$11)</f>
        <v>2841903.9874368003</v>
      </c>
      <c r="O7" s="55">
        <f>N7*(1+Inputs!$B$11)</f>
        <v>2898742.0671855365</v>
      </c>
      <c r="P7" s="55">
        <f>O7*(1+Inputs!$B$11)</f>
        <v>2956716.9085292472</v>
      </c>
      <c r="Q7" s="55">
        <f>P7*(1+Inputs!$B$11)</f>
        <v>3015851.2466998324</v>
      </c>
      <c r="R7" s="55">
        <f>Q7*(1+Inputs!$B$11)</f>
        <v>3076168.271633829</v>
      </c>
      <c r="S7" s="55">
        <f>R7*(1+Inputs!$B$11)</f>
        <v>3137691.6370665058</v>
      </c>
      <c r="T7" s="55">
        <f>S7*(1+Inputs!$B$11)</f>
        <v>3200445.4698078362</v>
      </c>
      <c r="U7" s="55">
        <f>T7*(1+Inputs!$B$11)</f>
        <v>3264454.3792039929</v>
      </c>
      <c r="V7" s="55">
        <f>U7*(1+Inputs!$B$11)</f>
        <v>3329743.4667880726</v>
      </c>
      <c r="W7" s="55">
        <f>V7*(1+Inputs!$B$11)</f>
        <v>3396338.3361238339</v>
      </c>
      <c r="X7" s="55">
        <f>W7*(1+Inputs!$B$11)</f>
        <v>3464265.1028463105</v>
      </c>
      <c r="Y7" s="55">
        <f>X7*(1+Inputs!$B$11)</f>
        <v>3533550.4049032368</v>
      </c>
      <c r="Z7" s="55">
        <f>Y7*(1+Inputs!$B$11)</f>
        <v>3604221.4130013017</v>
      </c>
      <c r="AA7" s="55">
        <f>Z7*(1+Inputs!$B$11)</f>
        <v>3676305.8412613277</v>
      </c>
      <c r="AB7" s="55">
        <f>AA7*(1+Inputs!$B$11)</f>
        <v>3749831.9580865544</v>
      </c>
      <c r="AC7" s="55">
        <f>AB7*(1+Inputs!$B$11)</f>
        <v>3824828.5972482855</v>
      </c>
      <c r="AD7" s="55">
        <f>AC7*(1+Inputs!$B$11)</f>
        <v>3901325.1691932515</v>
      </c>
      <c r="AE7" s="55">
        <f>AD7*(1+Inputs!$B$11)</f>
        <v>3979351.6725771166</v>
      </c>
      <c r="AF7" s="55">
        <f>AE7*(1+Inputs!$B$11)</f>
        <v>4058938.7060286589</v>
      </c>
      <c r="AG7" s="55">
        <f>AF7*(1+Inputs!$B$11)</f>
        <v>4140117.4801492323</v>
      </c>
      <c r="AH7" s="55">
        <f>AG7*(1+Inputs!$B$11)</f>
        <v>4222919.829752217</v>
      </c>
      <c r="AI7" s="55">
        <f>AH7*(1+Inputs!$B$11)</f>
        <v>4307378.2263472611</v>
      </c>
      <c r="AJ7" s="55">
        <f>AI7*(1+Inputs!$B$11)</f>
        <v>4393525.7908742065</v>
      </c>
      <c r="AK7" s="55">
        <f>AJ7*(1+Inputs!$B$11)</f>
        <v>4481396.3066916903</v>
      </c>
      <c r="AL7" s="55">
        <f>AK7*(1+Inputs!$B$11)</f>
        <v>4571024.2328255242</v>
      </c>
      <c r="AM7" s="56"/>
      <c r="AN7" s="56"/>
      <c r="AO7" s="56"/>
    </row>
    <row r="8" spans="1:41" ht="15" customHeight="1" x14ac:dyDescent="0.2">
      <c r="A8" s="49" t="s">
        <v>744</v>
      </c>
      <c r="B8" s="52" t="s">
        <v>30</v>
      </c>
      <c r="C8" s="65">
        <f>IF(A8="DEFAULT",SUMIFS('ATB CFs'!L:L,'ATB CFs'!A:A,Solar!C1),D8)</f>
        <v>0.28713585133657304</v>
      </c>
      <c r="D8" s="66">
        <v>0.25</v>
      </c>
      <c r="E8" s="59" t="s">
        <v>35</v>
      </c>
      <c r="F8" s="55">
        <v>0</v>
      </c>
      <c r="G8" s="55">
        <f>C10*Inputs!$B$17*1000*(1/2)</f>
        <v>11250000</v>
      </c>
      <c r="H8" s="55">
        <f>C10*Inputs!$B$17*1000*(1/2)</f>
        <v>11250000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6"/>
      <c r="AN8" s="56"/>
      <c r="AO8" s="56"/>
    </row>
    <row r="9" spans="1:41" ht="16" x14ac:dyDescent="0.2">
      <c r="A9" s="49" t="s">
        <v>744</v>
      </c>
      <c r="B9" s="67" t="s">
        <v>757</v>
      </c>
      <c r="C9" s="68">
        <f>IF(A9="DEFAULT",SUMIFS('Costs and performance'!F:F,'Costs and performance'!A:A,Solar!C1),D9)</f>
        <v>1448</v>
      </c>
      <c r="D9" s="69">
        <v>1600</v>
      </c>
      <c r="E9" s="70" t="s">
        <v>37</v>
      </c>
      <c r="F9" s="55">
        <f>SUM(F4,F6:F8)</f>
        <v>0</v>
      </c>
      <c r="G9" s="55">
        <f>SUM(G4,G6:G8)</f>
        <v>0</v>
      </c>
      <c r="H9" s="55">
        <f>SUM(H4,H6:H8)</f>
        <v>0</v>
      </c>
      <c r="I9" s="55">
        <f>IF(Inputs!B1="ITC",IF(Solar!C3="YES",SUM(I4,I6:I8)+((1-Solar!C13)*Solar!I5),SUM(I4,I6:I8)+I5),SUM(I4,I6:I8)+I5)</f>
        <v>-71274000</v>
      </c>
      <c r="J9" s="55">
        <f t="shared" ref="J9:AL9" si="0">SUM(J4,J5:J8)</f>
        <v>2625480</v>
      </c>
      <c r="K9" s="55">
        <f>SUM(K4,K5:K8)</f>
        <v>2677989.6</v>
      </c>
      <c r="L9" s="55">
        <f t="shared" si="0"/>
        <v>2731549.392</v>
      </c>
      <c r="M9" s="55">
        <f t="shared" si="0"/>
        <v>2786180.3798400001</v>
      </c>
      <c r="N9" s="55">
        <f t="shared" si="0"/>
        <v>2841903.9874368003</v>
      </c>
      <c r="O9" s="55">
        <f t="shared" si="0"/>
        <v>2898742.0671855365</v>
      </c>
      <c r="P9" s="55">
        <f t="shared" si="0"/>
        <v>2956716.9085292472</v>
      </c>
      <c r="Q9" s="55">
        <f t="shared" si="0"/>
        <v>3015851.2466998324</v>
      </c>
      <c r="R9" s="55">
        <f t="shared" si="0"/>
        <v>3076168.271633829</v>
      </c>
      <c r="S9" s="55">
        <f t="shared" si="0"/>
        <v>3137691.6370665058</v>
      </c>
      <c r="T9" s="55">
        <f t="shared" si="0"/>
        <v>3200445.4698078362</v>
      </c>
      <c r="U9" s="55">
        <f t="shared" si="0"/>
        <v>3264454.3792039929</v>
      </c>
      <c r="V9" s="55">
        <f t="shared" si="0"/>
        <v>3329743.4667880726</v>
      </c>
      <c r="W9" s="55">
        <f t="shared" si="0"/>
        <v>3396338.3361238339</v>
      </c>
      <c r="X9" s="55">
        <f t="shared" si="0"/>
        <v>3464265.1028463105</v>
      </c>
      <c r="Y9" s="55">
        <f t="shared" si="0"/>
        <v>3533550.4049032368</v>
      </c>
      <c r="Z9" s="55">
        <f t="shared" si="0"/>
        <v>3604221.4130013017</v>
      </c>
      <c r="AA9" s="55">
        <f t="shared" si="0"/>
        <v>3676305.8412613277</v>
      </c>
      <c r="AB9" s="55">
        <f t="shared" si="0"/>
        <v>3749831.9580865544</v>
      </c>
      <c r="AC9" s="55">
        <f t="shared" si="0"/>
        <v>3824828.5972482855</v>
      </c>
      <c r="AD9" s="55">
        <f t="shared" si="0"/>
        <v>3901325.1691932515</v>
      </c>
      <c r="AE9" s="55">
        <f t="shared" si="0"/>
        <v>3979351.6725771166</v>
      </c>
      <c r="AF9" s="55">
        <f t="shared" si="0"/>
        <v>4058938.7060286589</v>
      </c>
      <c r="AG9" s="55">
        <f t="shared" si="0"/>
        <v>4140117.4801492323</v>
      </c>
      <c r="AH9" s="55">
        <f t="shared" si="0"/>
        <v>4222919.829752217</v>
      </c>
      <c r="AI9" s="55">
        <f t="shared" si="0"/>
        <v>4307378.2263472611</v>
      </c>
      <c r="AJ9" s="55">
        <f t="shared" si="0"/>
        <v>4393525.7908742065</v>
      </c>
      <c r="AK9" s="55">
        <f t="shared" si="0"/>
        <v>4481396.3066916903</v>
      </c>
      <c r="AL9" s="55">
        <f t="shared" si="0"/>
        <v>4571024.2328255242</v>
      </c>
      <c r="AM9" s="56"/>
      <c r="AN9" s="56"/>
      <c r="AO9" s="56"/>
    </row>
    <row r="10" spans="1:41" ht="15" customHeight="1" x14ac:dyDescent="0.2">
      <c r="A10" s="49" t="s">
        <v>744</v>
      </c>
      <c r="B10" s="67" t="s">
        <v>736</v>
      </c>
      <c r="C10" s="58">
        <f>IF(A10="DEFAULT",SUMIFS('Costs and performance'!D:D,'Costs and performance'!A:A,Solar!C1),D10)</f>
        <v>150</v>
      </c>
      <c r="D10" s="71">
        <v>150</v>
      </c>
      <c r="E10" s="72" t="s">
        <v>39</v>
      </c>
      <c r="F10" s="73">
        <v>0</v>
      </c>
      <c r="G10" s="73">
        <v>0</v>
      </c>
      <c r="H10" s="73">
        <v>0</v>
      </c>
      <c r="I10" s="73">
        <f>C8*C10*8760</f>
        <v>377296.50865625695</v>
      </c>
      <c r="J10" s="73">
        <f>I10*(1-Inputs!$B$14)</f>
        <v>375410.02611297567</v>
      </c>
      <c r="K10" s="73">
        <f>J10*(1-Inputs!$B$14)</f>
        <v>373532.97598241078</v>
      </c>
      <c r="L10" s="73">
        <f>K10*(1-Inputs!$B$14)</f>
        <v>371665.31110249873</v>
      </c>
      <c r="M10" s="73">
        <f>L10*(1-Inputs!$B$14)</f>
        <v>369806.98454698623</v>
      </c>
      <c r="N10" s="73">
        <f>M10*(1-Inputs!$B$14)</f>
        <v>367957.94962425128</v>
      </c>
      <c r="O10" s="73">
        <f>N10*(1-Inputs!$B$14)</f>
        <v>366118.15987613</v>
      </c>
      <c r="P10" s="73">
        <f>O10*(1-Inputs!$B$14)</f>
        <v>364287.56907674932</v>
      </c>
      <c r="Q10" s="73">
        <f>P10*(1-Inputs!$B$14)</f>
        <v>362466.13123136555</v>
      </c>
      <c r="R10" s="73">
        <f>Q10*(1-Inputs!$B$14)</f>
        <v>360653.80057520873</v>
      </c>
      <c r="S10" s="73">
        <f>R10*(1-Inputs!$B$14)</f>
        <v>358850.53157233266</v>
      </c>
      <c r="T10" s="73">
        <f>S10*(1-Inputs!$B$14)</f>
        <v>357056.27891447098</v>
      </c>
      <c r="U10" s="73">
        <f>T10*(1-Inputs!$B$14)</f>
        <v>355270.99751989864</v>
      </c>
      <c r="V10" s="73">
        <f>U10*(1-Inputs!$B$14)</f>
        <v>353494.64253229916</v>
      </c>
      <c r="W10" s="73">
        <f>V10*(1-Inputs!$B$14)</f>
        <v>351727.16931963764</v>
      </c>
      <c r="X10" s="73">
        <f>W10*(1-Inputs!$B$14)</f>
        <v>349968.53347303945</v>
      </c>
      <c r="Y10" s="73">
        <f>X10*(1-Inputs!$B$14)</f>
        <v>348218.69080567424</v>
      </c>
      <c r="Z10" s="73">
        <f>Y10*(1-Inputs!$B$14)</f>
        <v>346477.59735164588</v>
      </c>
      <c r="AA10" s="73">
        <f>Z10*(1-Inputs!$B$14)</f>
        <v>344745.20936488762</v>
      </c>
      <c r="AB10" s="73">
        <f>AA10*(1-Inputs!$B$14)</f>
        <v>343021.4833180632</v>
      </c>
      <c r="AC10" s="73">
        <f>AB10*(1-Inputs!$B$14)</f>
        <v>341306.37590147287</v>
      </c>
      <c r="AD10" s="73">
        <f>AC10*(1-Inputs!$B$14)</f>
        <v>339599.84402196552</v>
      </c>
      <c r="AE10" s="73">
        <f>AD10*(1-Inputs!$B$14)</f>
        <v>337901.84480185568</v>
      </c>
      <c r="AF10" s="73">
        <f>AE10*(1-Inputs!$B$14)</f>
        <v>336212.33557784639</v>
      </c>
      <c r="AG10" s="73">
        <f>AF10*(1-Inputs!$B$14)</f>
        <v>334531.27389995713</v>
      </c>
      <c r="AH10" s="73">
        <f>AG10*(1-Inputs!$B$14)</f>
        <v>332858.61753045733</v>
      </c>
      <c r="AI10" s="73">
        <f>AH10*(1-Inputs!$B$14)</f>
        <v>331194.32444280502</v>
      </c>
      <c r="AJ10" s="73">
        <f>AI10*(1-Inputs!$B$14)</f>
        <v>329538.35282059101</v>
      </c>
      <c r="AK10" s="73">
        <f>AJ10*(1-Inputs!$B$14)</f>
        <v>327890.66105648805</v>
      </c>
      <c r="AL10" s="73">
        <f>AK10*(1-Inputs!$B$14)</f>
        <v>326251.2077512056</v>
      </c>
      <c r="AM10" s="56"/>
      <c r="AN10" s="56"/>
      <c r="AO10" s="56"/>
    </row>
    <row r="11" spans="1:41" ht="15" customHeight="1" x14ac:dyDescent="0.2">
      <c r="A11" s="49" t="s">
        <v>744</v>
      </c>
      <c r="B11" s="67" t="s">
        <v>740</v>
      </c>
      <c r="C11" s="74">
        <f>IF(A11="DEFAULT",SUMIFS('Costs and performance'!J:J,'Costs and performance'!A:A,Solar!C1),D11)</f>
        <v>17.16</v>
      </c>
      <c r="D11" s="69">
        <v>25</v>
      </c>
      <c r="E11" s="75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  <c r="AN11" s="78"/>
      <c r="AO11" s="78"/>
    </row>
    <row r="12" spans="1:41" ht="15" customHeight="1" x14ac:dyDescent="0.2">
      <c r="A12" s="49" t="s">
        <v>744</v>
      </c>
      <c r="B12" s="67" t="s">
        <v>756</v>
      </c>
      <c r="C12" s="74">
        <f>IF(A12="DEFAULT",SUMIFS('Costs and performance'!I:I,'Costs and performance'!A:A,Solar!C1),D12)</f>
        <v>0</v>
      </c>
      <c r="D12" s="69">
        <v>0</v>
      </c>
      <c r="E12" s="60" t="s">
        <v>10</v>
      </c>
      <c r="F12" s="79">
        <v>0</v>
      </c>
      <c r="G12" s="79">
        <v>0</v>
      </c>
      <c r="H12" s="79">
        <v>0</v>
      </c>
      <c r="I12" s="55">
        <f>Inputs!B9</f>
        <v>45</v>
      </c>
      <c r="J12" s="79">
        <f>I12*(1+Inputs!$B$10)</f>
        <v>45.9</v>
      </c>
      <c r="K12" s="79">
        <f>J12*(1+Inputs!$B$10)</f>
        <v>46.817999999999998</v>
      </c>
      <c r="L12" s="79">
        <f>K12*(1+Inputs!$B$10)</f>
        <v>47.754359999999998</v>
      </c>
      <c r="M12" s="79">
        <f>L12*(1+Inputs!$B$10)</f>
        <v>48.7094472</v>
      </c>
      <c r="N12" s="79">
        <f>M12*(1+Inputs!$B$10)</f>
        <v>49.683636143999998</v>
      </c>
      <c r="O12" s="79">
        <f>N12*(1+Inputs!$B$10)</f>
        <v>50.677308866879997</v>
      </c>
      <c r="P12" s="79">
        <f>O12*(1+Inputs!$B$10)</f>
        <v>51.690855044217599</v>
      </c>
      <c r="Q12" s="79">
        <f>P12*(1+Inputs!$B$10)</f>
        <v>52.724672145101955</v>
      </c>
      <c r="R12" s="79">
        <f>Q12*(1+Inputs!$B$10)</f>
        <v>53.779165588003998</v>
      </c>
      <c r="S12" s="79">
        <f>R12*(1+Inputs!$B$10)</f>
        <v>54.854748899764083</v>
      </c>
      <c r="T12" s="79">
        <f>S12*(1+Inputs!$B$10)</f>
        <v>55.951843877759366</v>
      </c>
      <c r="U12" s="79">
        <f>T12*(1+Inputs!$B$10)</f>
        <v>57.070880755314555</v>
      </c>
      <c r="V12" s="79">
        <f>U12*(1+Inputs!$B$10)</f>
        <v>58.212298370420847</v>
      </c>
      <c r="W12" s="79">
        <f>V12*(1+Inputs!$B$10)</f>
        <v>59.376544337829266</v>
      </c>
      <c r="X12" s="79">
        <f>W12*(1+Inputs!$B$10)</f>
        <v>60.564075224585849</v>
      </c>
      <c r="Y12" s="79">
        <f>X12*(1+Inputs!$B$10)</f>
        <v>61.775356729077565</v>
      </c>
      <c r="Z12" s="79">
        <f>Y12*(1+Inputs!$B$10)</f>
        <v>63.010863863659118</v>
      </c>
      <c r="AA12" s="79">
        <f>Z12*(1+Inputs!$B$10)</f>
        <v>64.271081140932296</v>
      </c>
      <c r="AB12" s="79">
        <f>AA12*(1+Inputs!$B$10)</f>
        <v>65.556502763750942</v>
      </c>
      <c r="AC12" s="79">
        <f>AB12*(1+Inputs!$B$10)</f>
        <v>66.867632819025957</v>
      </c>
      <c r="AD12" s="79">
        <f>AC12*(1+Inputs!$B$10)</f>
        <v>68.204985475406474</v>
      </c>
      <c r="AE12" s="79">
        <f>AD12*(1+Inputs!$B$10)</f>
        <v>69.569085184914599</v>
      </c>
      <c r="AF12" s="79">
        <f>AE12*(1+Inputs!$B$10)</f>
        <v>70.960466888612885</v>
      </c>
      <c r="AG12" s="79">
        <f>AF12*(1+Inputs!$B$10)</f>
        <v>72.379676226385143</v>
      </c>
      <c r="AH12" s="79">
        <f>AG12*(1+Inputs!$B$10)</f>
        <v>73.827269750912848</v>
      </c>
      <c r="AI12" s="79">
        <f>AH12*(1+Inputs!$B$10)</f>
        <v>75.303815145931111</v>
      </c>
      <c r="AJ12" s="79">
        <f>AI12*(1+Inputs!$B$10)</f>
        <v>76.80989144884974</v>
      </c>
      <c r="AK12" s="79">
        <f>AJ12*(1+Inputs!$B$10)</f>
        <v>78.346089277826735</v>
      </c>
      <c r="AL12" s="79">
        <f>AK12*(1+Inputs!$B$10)</f>
        <v>79.913011063383266</v>
      </c>
    </row>
    <row r="13" spans="1:41" ht="32" x14ac:dyDescent="0.2">
      <c r="A13" s="49" t="s">
        <v>744</v>
      </c>
      <c r="B13" s="67" t="s">
        <v>746</v>
      </c>
      <c r="C13" s="80">
        <f>IF(A13="DEFAULT",100%,D13)</f>
        <v>1</v>
      </c>
      <c r="D13" s="66">
        <v>1</v>
      </c>
      <c r="E13" s="81" t="s">
        <v>42</v>
      </c>
      <c r="F13" s="55">
        <v>0</v>
      </c>
      <c r="G13" s="55">
        <v>0</v>
      </c>
      <c r="H13" s="55">
        <v>0</v>
      </c>
      <c r="I13" s="55">
        <f>I12*Solar!I10</f>
        <v>16978342.889531564</v>
      </c>
      <c r="J13" s="55">
        <f>J12*Solar!J10</f>
        <v>17231320.198585581</v>
      </c>
      <c r="K13" s="55">
        <f>K12*Solar!K10</f>
        <v>17488066.869544506</v>
      </c>
      <c r="L13" s="55">
        <f>L12*Solar!L10</f>
        <v>17748639.065900721</v>
      </c>
      <c r="M13" s="55">
        <f>M12*Solar!M10</f>
        <v>18013093.787982643</v>
      </c>
      <c r="N13" s="55">
        <f>N12*Solar!N10</f>
        <v>18281488.885423582</v>
      </c>
      <c r="O13" s="55">
        <f>O12*Solar!O10</f>
        <v>18553883.069816392</v>
      </c>
      <c r="P13" s="55">
        <f>P12*Solar!P10</f>
        <v>18830335.927556656</v>
      </c>
      <c r="Q13" s="55">
        <f>Q12*Solar!Q10</f>
        <v>19110907.93287725</v>
      </c>
      <c r="R13" s="55">
        <f>R12*Solar!R10</f>
        <v>19395660.461077124</v>
      </c>
      <c r="S13" s="55">
        <f>S12*Solar!S10</f>
        <v>19684655.801947173</v>
      </c>
      <c r="T13" s="55">
        <f>T12*Solar!T10</f>
        <v>19977957.173396185</v>
      </c>
      <c r="U13" s="55">
        <f>U12*Solar!U10</f>
        <v>20275628.735279787</v>
      </c>
      <c r="V13" s="55">
        <f>V12*Solar!V10</f>
        <v>20577735.603435457</v>
      </c>
      <c r="W13" s="55">
        <f>W12*Solar!W10</f>
        <v>20884343.863926645</v>
      </c>
      <c r="X13" s="55">
        <f>X12*Solar!X10</f>
        <v>21195520.587499153</v>
      </c>
      <c r="Y13" s="55">
        <f>Y12*Solar!Y10</f>
        <v>21511333.844252888</v>
      </c>
      <c r="Z13" s="55">
        <f>Z12*Solar!Z10</f>
        <v>21831852.718532257</v>
      </c>
      <c r="AA13" s="55">
        <f>AA12*Solar!AA10</f>
        <v>22157147.324038383</v>
      </c>
      <c r="AB13" s="55">
        <f>AB12*Solar!AB10</f>
        <v>22487288.819166556</v>
      </c>
      <c r="AC13" s="55">
        <f>AC12*Solar!AC10</f>
        <v>22822349.422572136</v>
      </c>
      <c r="AD13" s="55">
        <f>AD12*Solar!AD10</f>
        <v>23162402.428968463</v>
      </c>
      <c r="AE13" s="55">
        <f>AE12*Solar!AE10</f>
        <v>23507522.225160088</v>
      </c>
      <c r="AF13" s="55">
        <f>AF12*Solar!AF10</f>
        <v>23857784.306314971</v>
      </c>
      <c r="AG13" s="55">
        <f>AG12*Solar!AG10</f>
        <v>24213265.292479064</v>
      </c>
      <c r="AH13" s="55">
        <f>AH12*Solar!AH10</f>
        <v>24574042.945337001</v>
      </c>
      <c r="AI13" s="55">
        <f>AI12*Solar!AI10</f>
        <v>24940196.185222525</v>
      </c>
      <c r="AJ13" s="55">
        <f>AJ12*Solar!AJ10</f>
        <v>25311805.108382341</v>
      </c>
      <c r="AK13" s="55">
        <f>AK12*Solar!AK10</f>
        <v>25688951.004497238</v>
      </c>
      <c r="AL13" s="55">
        <f>AL12*Solar!AL10</f>
        <v>26071716.374464244</v>
      </c>
      <c r="AM13" s="82"/>
      <c r="AN13" s="82"/>
      <c r="AO13" s="82"/>
    </row>
    <row r="14" spans="1:41" ht="15" customHeight="1" thickBot="1" x14ac:dyDescent="0.25">
      <c r="D14" s="84"/>
      <c r="E14" s="60" t="s">
        <v>771</v>
      </c>
      <c r="F14" s="55">
        <v>0</v>
      </c>
      <c r="G14" s="55">
        <v>0</v>
      </c>
      <c r="H14" s="55">
        <v>0</v>
      </c>
      <c r="I14" s="55">
        <f>IF($C$2="YES",I10*Inputs!$B$15*Inputs!$B$16*((1+Inputs!$B$13)^(Solar!I1-Solar!$F$1)),0)</f>
        <v>0</v>
      </c>
      <c r="J14" s="55">
        <f>IF($C$2="YES",J10*Inputs!$B$15*Inputs!$B$16*((1+Inputs!$B$13)^(Solar!J1-Solar!$F$1)),0)</f>
        <v>0</v>
      </c>
      <c r="K14" s="55">
        <f>IF($C$2="YES",K10*Inputs!$B$15*Inputs!$B$16*((1+Inputs!$B$13)^(Solar!K1-Solar!$F$1)),0)</f>
        <v>0</v>
      </c>
      <c r="L14" s="55">
        <f>IF($C$2="YES",L10*Inputs!$B$15*Inputs!$B$16*((1+Inputs!$B$13)^(Solar!L1-Solar!$F$1)),0)</f>
        <v>0</v>
      </c>
      <c r="M14" s="55">
        <f>IF($C$2="YES",M10*Inputs!$B$15*Inputs!$B$16*((1+Inputs!$B$13)^(Solar!M1-Solar!$F$1)),0)</f>
        <v>0</v>
      </c>
      <c r="N14" s="55">
        <f>IF($C$2="YES",N10*Inputs!$B$15*Inputs!$B$16*((1+Inputs!$B$13)^(Solar!N1-Solar!$F$1)),0)</f>
        <v>0</v>
      </c>
      <c r="O14" s="55">
        <f>IF($C$2="YES",O10*Inputs!$B$15*Inputs!$B$16*((1+Inputs!$B$13)^(Solar!O1-Solar!$F$1)),0)</f>
        <v>0</v>
      </c>
      <c r="P14" s="55">
        <f>IF($C$2="YES",P10*Inputs!$B$15*Inputs!$B$16*((1+Inputs!$B$13)^(Solar!P1-Solar!$F$1)),0)</f>
        <v>0</v>
      </c>
      <c r="Q14" s="55">
        <f>IF($C$2="YES",Q10*Inputs!$B$15*Inputs!$B$16*((1+Inputs!$B$13)^(Solar!Q1-Solar!$F$1)),0)</f>
        <v>0</v>
      </c>
      <c r="R14" s="55">
        <f>IF($C$2="YES",R10*Inputs!$B$15*Inputs!$B$16*((1+Inputs!$B$13)^(Solar!R1-Solar!$F$1)),0)</f>
        <v>0</v>
      </c>
      <c r="S14" s="55">
        <f>IF($C$2="YES",S10*Inputs!$B$15*Inputs!$B$16*((1+Inputs!$B$13)^(Solar!S1-Solar!$F$1)),0)</f>
        <v>0</v>
      </c>
      <c r="T14" s="55">
        <f>IF($C$2="YES",T10*Inputs!$B$15*Inputs!$B$16*((1+Inputs!$B$13)^(Solar!T1-Solar!$F$1)),0)</f>
        <v>0</v>
      </c>
      <c r="U14" s="55">
        <f>IF($C$2="YES",U10*Inputs!$B$15*Inputs!$B$16*((1+Inputs!$B$13)^(Solar!U1-Solar!$F$1)),0)</f>
        <v>0</v>
      </c>
      <c r="V14" s="55">
        <f>IF($C$2="YES",V10*Inputs!$B$15*Inputs!$B$16*((1+Inputs!$B$13)^(Solar!V1-Solar!$F$1)),0)</f>
        <v>0</v>
      </c>
      <c r="W14" s="55">
        <f>IF($C$2="YES",W10*Inputs!$B$15*Inputs!$B$16*((1+Inputs!$B$13)^(Solar!W1-Solar!$F$1)),0)</f>
        <v>0</v>
      </c>
      <c r="X14" s="55">
        <f>IF($C$2="YES",X10*Inputs!$B$15*Inputs!$B$16*((1+Inputs!$B$13)^(Solar!X1-Solar!$F$1)),0)</f>
        <v>0</v>
      </c>
      <c r="Y14" s="55">
        <f>IF($C$2="YES",Y10*Inputs!$B$15*Inputs!$B$16*((1+Inputs!$B$13)^(Solar!Y1-Solar!$F$1)),0)</f>
        <v>0</v>
      </c>
      <c r="Z14" s="55">
        <f>IF($C$2="YES",Z10*Inputs!$B$15*Inputs!$B$16*((1+Inputs!$B$13)^(Solar!Z1-Solar!$F$1)),0)</f>
        <v>0</v>
      </c>
      <c r="AA14" s="55">
        <f>IF($C$2="YES",AA10*Inputs!$B$15*Inputs!$B$16*((1+Inputs!$B$13)^(Solar!AA1-Solar!$F$1)),0)</f>
        <v>0</v>
      </c>
      <c r="AB14" s="55">
        <f>IF($C$2="YES",AB10*Inputs!$B$15*Inputs!$B$16*((1+Inputs!$B$13)^(Solar!AB1-Solar!$F$1)),0)</f>
        <v>0</v>
      </c>
      <c r="AC14" s="55">
        <f>IF($C$2="YES",AC10*Inputs!$B$15*Inputs!$B$16*((1+Inputs!$B$13)^(Solar!AC1-Solar!$F$1)),0)</f>
        <v>0</v>
      </c>
      <c r="AD14" s="55">
        <f>IF($C$2="YES",AD10*Inputs!$B$15*Inputs!$B$16*((1+Inputs!$B$13)^(Solar!AD1-Solar!$F$1)),0)</f>
        <v>0</v>
      </c>
      <c r="AE14" s="55">
        <f>IF($C$2="YES",AE10*Inputs!$B$15*Inputs!$B$16*((1+Inputs!$B$13)^(Solar!AE1-Solar!$F$1)),0)</f>
        <v>0</v>
      </c>
      <c r="AF14" s="55">
        <f>IF($C$2="YES",AF10*Inputs!$B$15*Inputs!$B$16*((1+Inputs!$B$13)^(Solar!AF1-Solar!$F$1)),0)</f>
        <v>0</v>
      </c>
      <c r="AG14" s="55">
        <f>IF($C$2="YES",AG10*Inputs!$B$15*Inputs!$B$16*((1+Inputs!$B$13)^(Solar!AG1-Solar!$F$1)),0)</f>
        <v>0</v>
      </c>
      <c r="AH14" s="55">
        <f>IF($C$2="YES",AH10*Inputs!$B$15*Inputs!$B$16*((1+Inputs!$B$13)^(Solar!AH1-Solar!$F$1)),0)</f>
        <v>0</v>
      </c>
      <c r="AI14" s="55">
        <f>IF($C$2="YES",AI10*Inputs!$B$15*Inputs!$B$16*((1+Inputs!$B$13)^(Solar!AI1-Solar!$F$1)),0)</f>
        <v>0</v>
      </c>
      <c r="AJ14" s="55">
        <f>IF($C$2="YES",AJ10*Inputs!$B$15*Inputs!$B$16*((1+Inputs!$B$13)^(Solar!AJ1-Solar!$F$1)),0)</f>
        <v>0</v>
      </c>
      <c r="AK14" s="55">
        <f>IF($C$2="YES",AK10*Inputs!$B$15*Inputs!$B$16*((1+Inputs!$B$13)^(Solar!AK1-Solar!$F$1)),0)</f>
        <v>0</v>
      </c>
      <c r="AL14" s="55">
        <f>IF($C$2="YES",AL10*Inputs!$B$15*Inputs!$B$16*((1+Inputs!$B$13)^(Solar!AL1-Solar!$F$1)),0)</f>
        <v>0</v>
      </c>
    </row>
    <row r="15" spans="1:41" ht="15" customHeight="1" thickBot="1" x14ac:dyDescent="0.25">
      <c r="B15" s="85" t="s">
        <v>743</v>
      </c>
      <c r="C15" s="86"/>
      <c r="D15" s="87"/>
      <c r="E15" s="60" t="s">
        <v>44</v>
      </c>
      <c r="F15" s="55">
        <v>0</v>
      </c>
      <c r="G15" s="55">
        <v>0</v>
      </c>
      <c r="H15" s="55">
        <v>0</v>
      </c>
      <c r="I15" s="55">
        <f t="shared" ref="I15:AL15" si="1">$C$12*I10</f>
        <v>0</v>
      </c>
      <c r="J15" s="55">
        <f t="shared" si="1"/>
        <v>0</v>
      </c>
      <c r="K15" s="55">
        <f t="shared" si="1"/>
        <v>0</v>
      </c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 t="shared" si="1"/>
        <v>0</v>
      </c>
      <c r="Q15" s="55">
        <f t="shared" si="1"/>
        <v>0</v>
      </c>
      <c r="R15" s="55">
        <f t="shared" si="1"/>
        <v>0</v>
      </c>
      <c r="S15" s="55">
        <f t="shared" si="1"/>
        <v>0</v>
      </c>
      <c r="T15" s="55">
        <f t="shared" si="1"/>
        <v>0</v>
      </c>
      <c r="U15" s="55">
        <f t="shared" si="1"/>
        <v>0</v>
      </c>
      <c r="V15" s="55">
        <f t="shared" si="1"/>
        <v>0</v>
      </c>
      <c r="W15" s="55">
        <f t="shared" si="1"/>
        <v>0</v>
      </c>
      <c r="X15" s="55">
        <f t="shared" si="1"/>
        <v>0</v>
      </c>
      <c r="Y15" s="55">
        <f t="shared" si="1"/>
        <v>0</v>
      </c>
      <c r="Z15" s="55">
        <f t="shared" si="1"/>
        <v>0</v>
      </c>
      <c r="AA15" s="55">
        <f t="shared" si="1"/>
        <v>0</v>
      </c>
      <c r="AB15" s="55">
        <f t="shared" si="1"/>
        <v>0</v>
      </c>
      <c r="AC15" s="55">
        <f t="shared" si="1"/>
        <v>0</v>
      </c>
      <c r="AD15" s="55">
        <f t="shared" si="1"/>
        <v>0</v>
      </c>
      <c r="AE15" s="55">
        <f t="shared" si="1"/>
        <v>0</v>
      </c>
      <c r="AF15" s="55">
        <f t="shared" si="1"/>
        <v>0</v>
      </c>
      <c r="AG15" s="55">
        <f t="shared" si="1"/>
        <v>0</v>
      </c>
      <c r="AH15" s="55">
        <f t="shared" si="1"/>
        <v>0</v>
      </c>
      <c r="AI15" s="55">
        <f t="shared" si="1"/>
        <v>0</v>
      </c>
      <c r="AJ15" s="55">
        <f t="shared" si="1"/>
        <v>0</v>
      </c>
      <c r="AK15" s="55">
        <f t="shared" si="1"/>
        <v>0</v>
      </c>
      <c r="AL15" s="55">
        <f t="shared" si="1"/>
        <v>0</v>
      </c>
      <c r="AM15" s="56"/>
      <c r="AN15" s="56"/>
      <c r="AO15" s="56"/>
    </row>
    <row r="16" spans="1:41" ht="17" thickBot="1" x14ac:dyDescent="0.25">
      <c r="B16" s="102" t="s">
        <v>754</v>
      </c>
      <c r="C16" s="103">
        <f>SUM(F10:AL10)</f>
        <v>10535311.388761427</v>
      </c>
      <c r="D16" s="84"/>
      <c r="E16" s="88" t="s">
        <v>45</v>
      </c>
      <c r="F16" s="55">
        <f t="shared" ref="F16:AL16" si="2">F13-F9-F15+F14</f>
        <v>0</v>
      </c>
      <c r="G16" s="55">
        <f t="shared" si="2"/>
        <v>0</v>
      </c>
      <c r="H16" s="55">
        <f t="shared" si="2"/>
        <v>0</v>
      </c>
      <c r="I16" s="55">
        <f>I13-I9-I15+I14</f>
        <v>88252342.889531568</v>
      </c>
      <c r="J16" s="55">
        <f t="shared" si="2"/>
        <v>14605840.198585581</v>
      </c>
      <c r="K16" s="55">
        <f t="shared" si="2"/>
        <v>14810077.269544506</v>
      </c>
      <c r="L16" s="55">
        <f t="shared" si="2"/>
        <v>15017089.67390072</v>
      </c>
      <c r="M16" s="55">
        <f t="shared" si="2"/>
        <v>15226913.408142643</v>
      </c>
      <c r="N16" s="55">
        <f t="shared" si="2"/>
        <v>15439584.897986781</v>
      </c>
      <c r="O16" s="55">
        <f t="shared" si="2"/>
        <v>15655141.002630856</v>
      </c>
      <c r="P16" s="55">
        <f t="shared" si="2"/>
        <v>15873619.019027408</v>
      </c>
      <c r="Q16" s="55">
        <f t="shared" si="2"/>
        <v>16095056.686177418</v>
      </c>
      <c r="R16" s="55">
        <f t="shared" si="2"/>
        <v>16319492.189443294</v>
      </c>
      <c r="S16" s="55">
        <f t="shared" si="2"/>
        <v>16546964.164880667</v>
      </c>
      <c r="T16" s="55">
        <f t="shared" si="2"/>
        <v>16777511.703588348</v>
      </c>
      <c r="U16" s="55">
        <f t="shared" si="2"/>
        <v>17011174.356075794</v>
      </c>
      <c r="V16" s="55">
        <f t="shared" si="2"/>
        <v>17247992.136647385</v>
      </c>
      <c r="W16" s="55">
        <f t="shared" si="2"/>
        <v>17488005.52780281</v>
      </c>
      <c r="X16" s="55">
        <f t="shared" si="2"/>
        <v>17731255.484652843</v>
      </c>
      <c r="Y16" s="55">
        <f t="shared" si="2"/>
        <v>17977783.439349651</v>
      </c>
      <c r="Z16" s="55">
        <f t="shared" si="2"/>
        <v>18227631.305530954</v>
      </c>
      <c r="AA16" s="55">
        <f t="shared" si="2"/>
        <v>18480841.482777055</v>
      </c>
      <c r="AB16" s="55">
        <f t="shared" si="2"/>
        <v>18737456.861080002</v>
      </c>
      <c r="AC16" s="55">
        <f t="shared" si="2"/>
        <v>18997520.82532385</v>
      </c>
      <c r="AD16" s="55">
        <f t="shared" si="2"/>
        <v>19261077.25977521</v>
      </c>
      <c r="AE16" s="55">
        <f t="shared" si="2"/>
        <v>19528170.552582972</v>
      </c>
      <c r="AF16" s="55">
        <f t="shared" si="2"/>
        <v>19798845.600286312</v>
      </c>
      <c r="AG16" s="55">
        <f t="shared" si="2"/>
        <v>20073147.812329832</v>
      </c>
      <c r="AH16" s="55">
        <f t="shared" si="2"/>
        <v>20351123.115584783</v>
      </c>
      <c r="AI16" s="55">
        <f t="shared" si="2"/>
        <v>20632817.958875265</v>
      </c>
      <c r="AJ16" s="55">
        <f t="shared" si="2"/>
        <v>20918279.317508135</v>
      </c>
      <c r="AK16" s="55">
        <f t="shared" si="2"/>
        <v>21207554.697805546</v>
      </c>
      <c r="AL16" s="55">
        <f t="shared" si="2"/>
        <v>21500692.141638719</v>
      </c>
      <c r="AM16" s="56"/>
      <c r="AN16" s="56"/>
      <c r="AO16" s="56"/>
    </row>
    <row r="17" spans="2:41" ht="17" thickBot="1" x14ac:dyDescent="0.25">
      <c r="B17" s="110" t="s">
        <v>765</v>
      </c>
      <c r="C17" s="111">
        <f>-NPV(C6,G5:AL5)</f>
        <v>64444119.008687489</v>
      </c>
      <c r="D17" s="56"/>
      <c r="E17" s="90" t="s">
        <v>748</v>
      </c>
      <c r="F17" s="55">
        <f>-F6</f>
        <v>217200000</v>
      </c>
      <c r="G17" s="55">
        <f>F17+G8</f>
        <v>228450000</v>
      </c>
      <c r="H17" s="55">
        <f>G17+H8</f>
        <v>239700000</v>
      </c>
      <c r="I17" s="55">
        <f>IF(Inputs!B1="ITC",IF(C3="YES",H17+(I5*C13),H17),Solar!H17)</f>
        <v>239700000</v>
      </c>
      <c r="J17" s="55">
        <f t="shared" ref="J17:AL17" si="3">I20</f>
        <v>235866485.57605335</v>
      </c>
      <c r="K17" s="55">
        <f t="shared" si="3"/>
        <v>231854904.40711439</v>
      </c>
      <c r="L17" s="55">
        <f t="shared" si="3"/>
        <v>227656985.29287821</v>
      </c>
      <c r="M17" s="55">
        <f t="shared" si="3"/>
        <v>223264072.83578575</v>
      </c>
      <c r="N17" s="55">
        <f t="shared" si="3"/>
        <v>218667109.59506133</v>
      </c>
      <c r="O17" s="55">
        <f t="shared" si="3"/>
        <v>213856617.41180527</v>
      </c>
      <c r="P17" s="55">
        <f t="shared" si="3"/>
        <v>208822677.86663696</v>
      </c>
      <c r="Q17" s="55">
        <f t="shared" si="3"/>
        <v>203554911.8295956</v>
      </c>
      <c r="R17" s="55">
        <f t="shared" si="3"/>
        <v>198042458.06013367</v>
      </c>
      <c r="S17" s="55">
        <f t="shared" si="3"/>
        <v>192273950.81308022</v>
      </c>
      <c r="T17" s="55">
        <f t="shared" si="3"/>
        <v>186237496.40440115</v>
      </c>
      <c r="U17" s="55">
        <f t="shared" si="3"/>
        <v>179920648.68843892</v>
      </c>
      <c r="V17" s="55">
        <f t="shared" si="3"/>
        <v>173310383.39607024</v>
      </c>
      <c r="W17" s="55">
        <f t="shared" si="3"/>
        <v>166393071.28087106</v>
      </c>
      <c r="X17" s="55">
        <f t="shared" si="3"/>
        <v>159154450.01792088</v>
      </c>
      <c r="Y17" s="55">
        <f t="shared" si="3"/>
        <v>151579594.79730666</v>
      </c>
      <c r="Z17" s="55">
        <f t="shared" si="3"/>
        <v>143652887.5516949</v>
      </c>
      <c r="AA17" s="55">
        <f t="shared" si="3"/>
        <v>135357984.75452447</v>
      </c>
      <c r="AB17" s="55">
        <f t="shared" si="3"/>
        <v>126677783.72242548</v>
      </c>
      <c r="AC17" s="55">
        <f t="shared" si="3"/>
        <v>117594387.35238549</v>
      </c>
      <c r="AD17" s="55">
        <f t="shared" si="3"/>
        <v>108089067.22095715</v>
      </c>
      <c r="AE17" s="55">
        <f t="shared" si="3"/>
        <v>98142224.96942395</v>
      </c>
      <c r="AF17" s="55">
        <f t="shared" si="3"/>
        <v>87733351.895307034</v>
      </c>
      <c r="AG17" s="55">
        <f t="shared" si="3"/>
        <v>76840986.666897386</v>
      </c>
      <c r="AH17" s="55">
        <f t="shared" si="3"/>
        <v>65442671.07362812</v>
      </c>
      <c r="AI17" s="55">
        <f t="shared" si="3"/>
        <v>53514903.721051492</v>
      </c>
      <c r="AJ17" s="55">
        <f t="shared" si="3"/>
        <v>41033091.574947685</v>
      </c>
      <c r="AK17" s="55">
        <f t="shared" si="3"/>
        <v>27971499.25465735</v>
      </c>
      <c r="AL17" s="55">
        <f t="shared" si="3"/>
        <v>14303195.971089531</v>
      </c>
      <c r="AM17" s="56"/>
      <c r="AN17" s="56"/>
      <c r="AO17" s="56"/>
    </row>
    <row r="18" spans="2:41" ht="17" customHeight="1" thickBot="1" x14ac:dyDescent="0.25">
      <c r="B18" s="133" t="s">
        <v>769</v>
      </c>
      <c r="C18" s="43">
        <f>((C9*C20)+C11)/((8760*Solar!C8))*1000</f>
        <v>42.769048412210104</v>
      </c>
      <c r="D18" s="56"/>
      <c r="E18" s="56" t="s">
        <v>46</v>
      </c>
      <c r="F18" s="55">
        <v>0</v>
      </c>
      <c r="G18" s="55">
        <f>G17*Inputs!$B$27</f>
        <v>15991500.000000002</v>
      </c>
      <c r="H18" s="55">
        <f>H17*Inputs!$B$27</f>
        <v>16779000</v>
      </c>
      <c r="I18" s="55">
        <f t="shared" ref="I18:AL18" si="4">-IPMT($C$6,I1-$H$1,$C$4,$I$17)</f>
        <v>11134065</v>
      </c>
      <c r="J18" s="55">
        <f t="shared" si="4"/>
        <v>10955998.255007679</v>
      </c>
      <c r="K18" s="55">
        <f t="shared" si="4"/>
        <v>10769660.309710462</v>
      </c>
      <c r="L18" s="55">
        <f t="shared" si="4"/>
        <v>10574666.96685419</v>
      </c>
      <c r="M18" s="55">
        <f t="shared" si="4"/>
        <v>10370616.183222245</v>
      </c>
      <c r="N18" s="55">
        <f t="shared" si="4"/>
        <v>10157087.240690598</v>
      </c>
      <c r="O18" s="55">
        <f t="shared" si="4"/>
        <v>9933639.8787783552</v>
      </c>
      <c r="P18" s="55">
        <f t="shared" si="4"/>
        <v>9699813.3869052883</v>
      </c>
      <c r="Q18" s="55">
        <f t="shared" si="4"/>
        <v>9455125.6544847172</v>
      </c>
      <c r="R18" s="55">
        <f t="shared" si="4"/>
        <v>9199072.17689321</v>
      </c>
      <c r="S18" s="55">
        <f t="shared" si="4"/>
        <v>8931125.0152675752</v>
      </c>
      <c r="T18" s="55">
        <f t="shared" si="4"/>
        <v>8650731.7079844326</v>
      </c>
      <c r="U18" s="55">
        <f t="shared" si="4"/>
        <v>8357314.1315779872</v>
      </c>
      <c r="V18" s="55">
        <f t="shared" si="4"/>
        <v>8050267.3087474611</v>
      </c>
      <c r="W18" s="55">
        <f t="shared" si="4"/>
        <v>7728958.1609964622</v>
      </c>
      <c r="X18" s="55">
        <f t="shared" si="4"/>
        <v>7392724.2033324242</v>
      </c>
      <c r="Y18" s="55">
        <f t="shared" si="4"/>
        <v>7040872.1783348918</v>
      </c>
      <c r="Z18" s="55">
        <f t="shared" si="4"/>
        <v>6672676.6267762277</v>
      </c>
      <c r="AA18" s="55">
        <f t="shared" si="4"/>
        <v>6287378.3918476626</v>
      </c>
      <c r="AB18" s="55">
        <f t="shared" si="4"/>
        <v>5884183.0539066633</v>
      </c>
      <c r="AC18" s="55">
        <f t="shared" si="4"/>
        <v>5462259.2925183056</v>
      </c>
      <c r="AD18" s="55">
        <f t="shared" si="4"/>
        <v>5020737.172413459</v>
      </c>
      <c r="AE18" s="55">
        <f t="shared" si="4"/>
        <v>4558706.3498297427</v>
      </c>
      <c r="AF18" s="55">
        <f t="shared" si="4"/>
        <v>4075214.1955370121</v>
      </c>
      <c r="AG18" s="55">
        <f t="shared" si="4"/>
        <v>3569263.8306773831</v>
      </c>
      <c r="AH18" s="55">
        <f t="shared" si="4"/>
        <v>3039812.0713700266</v>
      </c>
      <c r="AI18" s="55">
        <f t="shared" si="4"/>
        <v>2485767.2778428425</v>
      </c>
      <c r="AJ18" s="55">
        <f t="shared" si="4"/>
        <v>1905987.1036563206</v>
      </c>
      <c r="AK18" s="55">
        <f t="shared" si="4"/>
        <v>1299276.1403788347</v>
      </c>
      <c r="AL18" s="55">
        <f t="shared" si="4"/>
        <v>664383.45285710925</v>
      </c>
      <c r="AM18" s="56"/>
      <c r="AN18" s="56"/>
      <c r="AO18" s="56"/>
    </row>
    <row r="19" spans="2:41" ht="15" customHeight="1" thickBot="1" x14ac:dyDescent="0.25">
      <c r="B19" s="102" t="s">
        <v>770</v>
      </c>
      <c r="C19" s="43">
        <f>((C21*C20)+C11)/((8760*Solar!C8))*1000</f>
        <v>32.103479112723278</v>
      </c>
      <c r="D19" s="56"/>
      <c r="E19" s="56" t="s">
        <v>47</v>
      </c>
      <c r="F19" s="55">
        <v>0</v>
      </c>
      <c r="G19" s="55">
        <v>0</v>
      </c>
      <c r="H19" s="55">
        <v>0</v>
      </c>
      <c r="I19" s="55">
        <f t="shared" ref="I19:AL19" si="5">-PPMT($C$6,I1-$H$1,$C$4,$I$17)</f>
        <v>3833514.4239466521</v>
      </c>
      <c r="J19" s="55">
        <f t="shared" si="5"/>
        <v>4011581.1689389744</v>
      </c>
      <c r="K19" s="55">
        <f t="shared" si="5"/>
        <v>4197919.11423619</v>
      </c>
      <c r="L19" s="55">
        <f t="shared" si="5"/>
        <v>4392912.4570924602</v>
      </c>
      <c r="M19" s="55">
        <f t="shared" si="5"/>
        <v>4596963.2407244053</v>
      </c>
      <c r="N19" s="55">
        <f t="shared" si="5"/>
        <v>4810492.1832560543</v>
      </c>
      <c r="O19" s="55">
        <f t="shared" si="5"/>
        <v>5033939.5451682983</v>
      </c>
      <c r="P19" s="55">
        <f t="shared" si="5"/>
        <v>5267766.0370413652</v>
      </c>
      <c r="Q19" s="55">
        <f t="shared" si="5"/>
        <v>5512453.7694619363</v>
      </c>
      <c r="R19" s="55">
        <f t="shared" si="5"/>
        <v>5768507.2470534444</v>
      </c>
      <c r="S19" s="55">
        <f t="shared" si="5"/>
        <v>6036454.4086790755</v>
      </c>
      <c r="T19" s="55">
        <f t="shared" si="5"/>
        <v>6316847.7159622191</v>
      </c>
      <c r="U19" s="55">
        <f t="shared" si="5"/>
        <v>6610265.2923686653</v>
      </c>
      <c r="V19" s="55">
        <f t="shared" si="5"/>
        <v>6917312.1151991887</v>
      </c>
      <c r="W19" s="55">
        <f t="shared" si="5"/>
        <v>7238621.2629501903</v>
      </c>
      <c r="X19" s="55">
        <f t="shared" si="5"/>
        <v>7574855.2206142265</v>
      </c>
      <c r="Y19" s="55">
        <f t="shared" si="5"/>
        <v>7926707.2456117589</v>
      </c>
      <c r="Z19" s="55">
        <f t="shared" si="5"/>
        <v>8294902.7971704239</v>
      </c>
      <c r="AA19" s="55">
        <f t="shared" si="5"/>
        <v>8680201.0320989899</v>
      </c>
      <c r="AB19" s="55">
        <f t="shared" si="5"/>
        <v>9083396.3700399883</v>
      </c>
      <c r="AC19" s="55">
        <f t="shared" si="5"/>
        <v>9505320.1314283479</v>
      </c>
      <c r="AD19" s="55">
        <f t="shared" si="5"/>
        <v>9946842.2515331954</v>
      </c>
      <c r="AE19" s="55">
        <f t="shared" si="5"/>
        <v>10408873.07411691</v>
      </c>
      <c r="AF19" s="55">
        <f t="shared" si="5"/>
        <v>10892365.228409642</v>
      </c>
      <c r="AG19" s="55">
        <f t="shared" si="5"/>
        <v>11398315.593269268</v>
      </c>
      <c r="AH19" s="55">
        <f t="shared" si="5"/>
        <v>11927767.352576626</v>
      </c>
      <c r="AI19" s="55">
        <f t="shared" si="5"/>
        <v>12481812.146103809</v>
      </c>
      <c r="AJ19" s="55">
        <f t="shared" si="5"/>
        <v>13061592.320290335</v>
      </c>
      <c r="AK19" s="55">
        <f t="shared" si="5"/>
        <v>13668303.28356782</v>
      </c>
      <c r="AL19" s="55">
        <f t="shared" si="5"/>
        <v>14303195.971089544</v>
      </c>
      <c r="AM19" s="56"/>
      <c r="AN19" s="56"/>
      <c r="AO19" s="56"/>
    </row>
    <row r="20" spans="2:41" ht="15" customHeight="1" thickBot="1" x14ac:dyDescent="0.25">
      <c r="B20" s="104" t="s">
        <v>36</v>
      </c>
      <c r="C20" s="105">
        <f>(C6*((1+C6)^C4))/(((C6+1)^C4)-1)</f>
        <v>6.244296797641484E-2</v>
      </c>
      <c r="D20" s="56"/>
      <c r="E20" s="90" t="s">
        <v>749</v>
      </c>
      <c r="F20" s="55">
        <f t="shared" ref="F20:H20" si="6">F17-F19</f>
        <v>217200000</v>
      </c>
      <c r="G20" s="55">
        <f t="shared" si="6"/>
        <v>228450000</v>
      </c>
      <c r="H20" s="55">
        <f t="shared" si="6"/>
        <v>239700000</v>
      </c>
      <c r="I20" s="55">
        <f>I17-I19</f>
        <v>235866485.57605335</v>
      </c>
      <c r="J20" s="55">
        <f t="shared" ref="J20:AL20" si="7">J17-J19</f>
        <v>231854904.40711439</v>
      </c>
      <c r="K20" s="55">
        <f t="shared" si="7"/>
        <v>227656985.29287821</v>
      </c>
      <c r="L20" s="55">
        <f t="shared" si="7"/>
        <v>223264072.83578575</v>
      </c>
      <c r="M20" s="55">
        <f t="shared" si="7"/>
        <v>218667109.59506133</v>
      </c>
      <c r="N20" s="55">
        <f t="shared" si="7"/>
        <v>213856617.41180527</v>
      </c>
      <c r="O20" s="55">
        <f t="shared" si="7"/>
        <v>208822677.86663696</v>
      </c>
      <c r="P20" s="55">
        <f t="shared" si="7"/>
        <v>203554911.8295956</v>
      </c>
      <c r="Q20" s="55">
        <f t="shared" si="7"/>
        <v>198042458.06013367</v>
      </c>
      <c r="R20" s="55">
        <f t="shared" si="7"/>
        <v>192273950.81308022</v>
      </c>
      <c r="S20" s="55">
        <f t="shared" si="7"/>
        <v>186237496.40440115</v>
      </c>
      <c r="T20" s="55">
        <f t="shared" si="7"/>
        <v>179920648.68843892</v>
      </c>
      <c r="U20" s="55">
        <f t="shared" si="7"/>
        <v>173310383.39607024</v>
      </c>
      <c r="V20" s="55">
        <f t="shared" si="7"/>
        <v>166393071.28087106</v>
      </c>
      <c r="W20" s="55">
        <f t="shared" si="7"/>
        <v>159154450.01792088</v>
      </c>
      <c r="X20" s="55">
        <f t="shared" si="7"/>
        <v>151579594.79730666</v>
      </c>
      <c r="Y20" s="55">
        <f t="shared" si="7"/>
        <v>143652887.5516949</v>
      </c>
      <c r="Z20" s="55">
        <f t="shared" si="7"/>
        <v>135357984.75452447</v>
      </c>
      <c r="AA20" s="55">
        <f t="shared" si="7"/>
        <v>126677783.72242548</v>
      </c>
      <c r="AB20" s="55">
        <f t="shared" si="7"/>
        <v>117594387.35238549</v>
      </c>
      <c r="AC20" s="55">
        <f t="shared" si="7"/>
        <v>108089067.22095715</v>
      </c>
      <c r="AD20" s="55">
        <f t="shared" si="7"/>
        <v>98142224.96942395</v>
      </c>
      <c r="AE20" s="55">
        <f t="shared" si="7"/>
        <v>87733351.895307034</v>
      </c>
      <c r="AF20" s="55">
        <f t="shared" si="7"/>
        <v>76840986.666897386</v>
      </c>
      <c r="AG20" s="55">
        <f t="shared" si="7"/>
        <v>65442671.07362812</v>
      </c>
      <c r="AH20" s="55">
        <f t="shared" si="7"/>
        <v>53514903.721051492</v>
      </c>
      <c r="AI20" s="55">
        <f t="shared" si="7"/>
        <v>41033091.574947685</v>
      </c>
      <c r="AJ20" s="55">
        <f t="shared" si="7"/>
        <v>27971499.25465735</v>
      </c>
      <c r="AK20" s="55">
        <f t="shared" si="7"/>
        <v>14303195.971089531</v>
      </c>
      <c r="AL20" s="55">
        <f t="shared" si="7"/>
        <v>0</v>
      </c>
      <c r="AM20" s="56"/>
      <c r="AN20" s="56"/>
      <c r="AO20" s="56"/>
    </row>
    <row r="21" spans="2:41" ht="15" customHeight="1" thickBot="1" x14ac:dyDescent="0.25">
      <c r="B21" s="106" t="s">
        <v>38</v>
      </c>
      <c r="C21" s="107">
        <f>(F4+NPV(C6,G5:AL5))/(1000*SUMIFS('Costs and performance'!D:D,'Costs and performance'!A:A,Solar!C1))</f>
        <v>1018.3725399420833</v>
      </c>
      <c r="D21" s="134"/>
      <c r="E21" s="60" t="s">
        <v>48</v>
      </c>
      <c r="F21" s="55">
        <f t="shared" ref="F21:H21" si="8">SUM(F18:F19)</f>
        <v>0</v>
      </c>
      <c r="G21" s="55">
        <f t="shared" si="8"/>
        <v>15991500.000000002</v>
      </c>
      <c r="H21" s="55">
        <f t="shared" si="8"/>
        <v>16779000</v>
      </c>
      <c r="I21" s="55">
        <f>SUM(I18:I19)</f>
        <v>14967579.423946653</v>
      </c>
      <c r="J21" s="55">
        <f t="shared" ref="J21:AL21" si="9">SUM(J18:J19)</f>
        <v>14967579.423946653</v>
      </c>
      <c r="K21" s="55">
        <f t="shared" si="9"/>
        <v>14967579.423946653</v>
      </c>
      <c r="L21" s="55">
        <f t="shared" si="9"/>
        <v>14967579.423946651</v>
      </c>
      <c r="M21" s="55">
        <f t="shared" si="9"/>
        <v>14967579.423946651</v>
      </c>
      <c r="N21" s="55">
        <f t="shared" si="9"/>
        <v>14967579.423946653</v>
      </c>
      <c r="O21" s="55">
        <f t="shared" si="9"/>
        <v>14967579.423946653</v>
      </c>
      <c r="P21" s="55">
        <f t="shared" si="9"/>
        <v>14967579.423946653</v>
      </c>
      <c r="Q21" s="55">
        <f t="shared" si="9"/>
        <v>14967579.423946653</v>
      </c>
      <c r="R21" s="55">
        <f t="shared" si="9"/>
        <v>14967579.423946654</v>
      </c>
      <c r="S21" s="55">
        <f t="shared" si="9"/>
        <v>14967579.423946651</v>
      </c>
      <c r="T21" s="55">
        <f t="shared" si="9"/>
        <v>14967579.423946653</v>
      </c>
      <c r="U21" s="55">
        <f t="shared" si="9"/>
        <v>14967579.423946653</v>
      </c>
      <c r="V21" s="55">
        <f t="shared" si="9"/>
        <v>14967579.423946649</v>
      </c>
      <c r="W21" s="55">
        <f t="shared" si="9"/>
        <v>14967579.423946653</v>
      </c>
      <c r="X21" s="55">
        <f t="shared" si="9"/>
        <v>14967579.423946651</v>
      </c>
      <c r="Y21" s="55">
        <f t="shared" si="9"/>
        <v>14967579.423946651</v>
      </c>
      <c r="Z21" s="55">
        <f t="shared" si="9"/>
        <v>14967579.423946653</v>
      </c>
      <c r="AA21" s="55">
        <f t="shared" si="9"/>
        <v>14967579.423946653</v>
      </c>
      <c r="AB21" s="55">
        <f t="shared" si="9"/>
        <v>14967579.423946653</v>
      </c>
      <c r="AC21" s="55">
        <f t="shared" si="9"/>
        <v>14967579.423946653</v>
      </c>
      <c r="AD21" s="55">
        <f t="shared" si="9"/>
        <v>14967579.423946654</v>
      </c>
      <c r="AE21" s="55">
        <f t="shared" si="9"/>
        <v>14967579.423946653</v>
      </c>
      <c r="AF21" s="55">
        <f t="shared" si="9"/>
        <v>14967579.423946654</v>
      </c>
      <c r="AG21" s="55">
        <f t="shared" si="9"/>
        <v>14967579.423946651</v>
      </c>
      <c r="AH21" s="55">
        <f t="shared" si="9"/>
        <v>14967579.423946653</v>
      </c>
      <c r="AI21" s="55">
        <f t="shared" si="9"/>
        <v>14967579.423946651</v>
      </c>
      <c r="AJ21" s="55">
        <f t="shared" si="9"/>
        <v>14967579.423946654</v>
      </c>
      <c r="AK21" s="55">
        <f t="shared" si="9"/>
        <v>14967579.423946654</v>
      </c>
      <c r="AL21" s="55">
        <f t="shared" si="9"/>
        <v>14967579.423946653</v>
      </c>
      <c r="AM21" s="56"/>
      <c r="AN21" s="56"/>
      <c r="AO21" s="56"/>
    </row>
    <row r="22" spans="2:41" ht="15" customHeight="1" thickBot="1" x14ac:dyDescent="0.25">
      <c r="B22" s="91" t="s">
        <v>40</v>
      </c>
      <c r="C22" s="36">
        <f>MIN(I22:AL22)</f>
        <v>0.97583181521106044</v>
      </c>
      <c r="D22" s="56"/>
      <c r="E22" s="92" t="s">
        <v>49</v>
      </c>
      <c r="F22" s="93" t="s">
        <v>745</v>
      </c>
      <c r="G22" s="93">
        <f>G16/G21</f>
        <v>0</v>
      </c>
      <c r="H22" s="93">
        <f t="shared" ref="H22" si="10">H16/H21</f>
        <v>0</v>
      </c>
      <c r="I22" s="93">
        <f>I16/I21</f>
        <v>5.8962334783630084</v>
      </c>
      <c r="J22" s="93">
        <f t="shared" ref="J22:AL22" si="11">J16/J21</f>
        <v>0.97583181521106044</v>
      </c>
      <c r="K22" s="93">
        <f t="shared" si="11"/>
        <v>0.98947711250156067</v>
      </c>
      <c r="L22" s="93">
        <f t="shared" si="11"/>
        <v>1.0033078327865665</v>
      </c>
      <c r="M22" s="93">
        <f t="shared" si="11"/>
        <v>1.0173263810299937</v>
      </c>
      <c r="N22" s="93">
        <f t="shared" si="11"/>
        <v>1.0315351908729455</v>
      </c>
      <c r="O22" s="93">
        <f t="shared" si="11"/>
        <v>1.0459367249178697</v>
      </c>
      <c r="P22" s="93">
        <f t="shared" si="11"/>
        <v>1.0605334750140816</v>
      </c>
      <c r="Q22" s="93">
        <f t="shared" si="11"/>
        <v>1.0753279625446257</v>
      </c>
      <c r="R22" s="93">
        <f t="shared" si="11"/>
        <v>1.0903227387144319</v>
      </c>
      <c r="S22" s="93">
        <f t="shared" si="11"/>
        <v>1.1055203848397261</v>
      </c>
      <c r="T22" s="93">
        <f t="shared" si="11"/>
        <v>1.1209235126386556</v>
      </c>
      <c r="U22" s="93">
        <f t="shared" si="11"/>
        <v>1.1365347645230859</v>
      </c>
      <c r="V22" s="93">
        <f t="shared" si="11"/>
        <v>1.1523568138915168</v>
      </c>
      <c r="W22" s="93">
        <f t="shared" si="11"/>
        <v>1.1683923654230772</v>
      </c>
      <c r="X22" s="93">
        <f t="shared" si="11"/>
        <v>1.1846441553725504</v>
      </c>
      <c r="Y22" s="93">
        <f t="shared" si="11"/>
        <v>1.2011149518663633</v>
      </c>
      <c r="Z22" s="93">
        <f t="shared" si="11"/>
        <v>1.2178075551995093</v>
      </c>
      <c r="AA22" s="93">
        <f t="shared" si="11"/>
        <v>1.234724798133326</v>
      </c>
      <c r="AB22" s="93">
        <f t="shared" si="11"/>
        <v>1.2518695461940839</v>
      </c>
      <c r="AC22" s="93">
        <f t="shared" si="11"/>
        <v>1.269244697972318</v>
      </c>
      <c r="AD22" s="93">
        <f t="shared" si="11"/>
        <v>1.2868531854228469</v>
      </c>
      <c r="AE22" s="93">
        <f t="shared" si="11"/>
        <v>1.3046979741654032</v>
      </c>
      <c r="AF22" s="93">
        <f t="shared" si="11"/>
        <v>1.3227820637858188</v>
      </c>
      <c r="AG22" s="93">
        <f t="shared" si="11"/>
        <v>1.3411084881376862</v>
      </c>
      <c r="AH22" s="93">
        <f t="shared" si="11"/>
        <v>1.3596803156444248</v>
      </c>
      <c r="AI22" s="93">
        <f t="shared" si="11"/>
        <v>1.3785006496016845</v>
      </c>
      <c r="AJ22" s="93">
        <f t="shared" si="11"/>
        <v>1.3975726284799896</v>
      </c>
      <c r="AK22" s="93">
        <f t="shared" si="11"/>
        <v>1.4168994262275665</v>
      </c>
      <c r="AL22" s="93">
        <f t="shared" si="11"/>
        <v>1.4364842525732471</v>
      </c>
      <c r="AM22" s="56"/>
      <c r="AN22" s="56"/>
      <c r="AO22" s="56"/>
    </row>
    <row r="23" spans="2:41" ht="15" customHeight="1" thickBot="1" x14ac:dyDescent="0.25">
      <c r="B23" s="108" t="s">
        <v>41</v>
      </c>
      <c r="C23" s="109">
        <f>AVERAGE(I22:AL22)</f>
        <v>1.3491181747349672</v>
      </c>
      <c r="D23" s="56"/>
      <c r="E23" s="60" t="s">
        <v>50</v>
      </c>
      <c r="F23" s="55">
        <f>F16-F21</f>
        <v>0</v>
      </c>
      <c r="G23" s="55">
        <f t="shared" ref="G23:AL23" si="12">G16-G21</f>
        <v>-15991500.000000002</v>
      </c>
      <c r="H23" s="55">
        <f t="shared" si="12"/>
        <v>-16779000</v>
      </c>
      <c r="I23" s="55">
        <f t="shared" si="12"/>
        <v>73284763.465584919</v>
      </c>
      <c r="J23" s="55">
        <f t="shared" si="12"/>
        <v>-361739.22536107153</v>
      </c>
      <c r="K23" s="55">
        <f t="shared" si="12"/>
        <v>-157502.15440214612</v>
      </c>
      <c r="L23" s="55">
        <f t="shared" si="12"/>
        <v>49510.249954069033</v>
      </c>
      <c r="M23" s="55">
        <f t="shared" si="12"/>
        <v>259333.98419599235</v>
      </c>
      <c r="N23" s="55">
        <f t="shared" si="12"/>
        <v>472005.47404012829</v>
      </c>
      <c r="O23" s="55">
        <f t="shared" si="12"/>
        <v>687561.57868420333</v>
      </c>
      <c r="P23" s="55">
        <f t="shared" si="12"/>
        <v>906039.59508075565</v>
      </c>
      <c r="Q23" s="55">
        <f t="shared" si="12"/>
        <v>1127477.2622307651</v>
      </c>
      <c r="R23" s="55">
        <f t="shared" si="12"/>
        <v>1351912.7654966395</v>
      </c>
      <c r="S23" s="55">
        <f t="shared" si="12"/>
        <v>1579384.7409340162</v>
      </c>
      <c r="T23" s="55">
        <f t="shared" si="12"/>
        <v>1809932.2796416953</v>
      </c>
      <c r="U23" s="55">
        <f t="shared" si="12"/>
        <v>2043594.9321291409</v>
      </c>
      <c r="V23" s="55">
        <f t="shared" si="12"/>
        <v>2280412.7127007358</v>
      </c>
      <c r="W23" s="55">
        <f t="shared" si="12"/>
        <v>2520426.1038561575</v>
      </c>
      <c r="X23" s="55">
        <f t="shared" si="12"/>
        <v>2763676.0607061926</v>
      </c>
      <c r="Y23" s="55">
        <f t="shared" si="12"/>
        <v>3010204.0154030006</v>
      </c>
      <c r="Z23" s="55">
        <f t="shared" si="12"/>
        <v>3260051.8815843016</v>
      </c>
      <c r="AA23" s="55">
        <f t="shared" si="12"/>
        <v>3513262.0588304028</v>
      </c>
      <c r="AB23" s="55">
        <f t="shared" si="12"/>
        <v>3769877.4371333495</v>
      </c>
      <c r="AC23" s="55">
        <f t="shared" si="12"/>
        <v>4029941.4013771974</v>
      </c>
      <c r="AD23" s="55">
        <f t="shared" si="12"/>
        <v>4293497.8358285557</v>
      </c>
      <c r="AE23" s="55">
        <f t="shared" si="12"/>
        <v>4560591.1286363192</v>
      </c>
      <c r="AF23" s="55">
        <f t="shared" si="12"/>
        <v>4831266.176339658</v>
      </c>
      <c r="AG23" s="55">
        <f t="shared" si="12"/>
        <v>5105568.3883831818</v>
      </c>
      <c r="AH23" s="55">
        <f t="shared" si="12"/>
        <v>5383543.6916381307</v>
      </c>
      <c r="AI23" s="55">
        <f t="shared" si="12"/>
        <v>5665238.5349286143</v>
      </c>
      <c r="AJ23" s="55">
        <f t="shared" si="12"/>
        <v>5950699.8935614806</v>
      </c>
      <c r="AK23" s="55">
        <f t="shared" si="12"/>
        <v>6239975.2738588918</v>
      </c>
      <c r="AL23" s="55">
        <f t="shared" si="12"/>
        <v>6533112.717692066</v>
      </c>
      <c r="AM23" s="56"/>
      <c r="AN23" s="56"/>
      <c r="AO23" s="56"/>
    </row>
    <row r="24" spans="2:41" s="95" customFormat="1" ht="15" customHeight="1" x14ac:dyDescent="0.2">
      <c r="B24" s="94" t="s">
        <v>43</v>
      </c>
      <c r="C24" s="60" t="str">
        <f>IF(C23&gt;1,"YES","NO")</f>
        <v>YES</v>
      </c>
      <c r="D24" s="96"/>
      <c r="E24" s="97" t="s">
        <v>733</v>
      </c>
      <c r="F24" s="98">
        <f>IF(F23&gt;0,(F23),0)</f>
        <v>0</v>
      </c>
      <c r="G24" s="98">
        <f>IF(G23&gt;0,(G23+(F24*(1+Inputs!$B$28))),G23+(F24*(1+Inputs!$B$29)))</f>
        <v>-15991500.000000002</v>
      </c>
      <c r="H24" s="98">
        <f>IF(H23&gt;0,(H23+(G24*(1+Inputs!$B$28))),H23+(G24*(1+Inputs!$B$29)))</f>
        <v>-32770500</v>
      </c>
      <c r="I24" s="98">
        <f>IF(I23&gt;0,(I23+(H24*(1+Inputs!$B$28))),I23+(H24*(1+Inputs!$B$29)))</f>
        <v>38957664.715584919</v>
      </c>
      <c r="J24" s="98">
        <f>IF(J23&gt;0,(J23+(I24*(1+Inputs!$B$28))),J23+(I24*(1+Inputs!$B$29)))</f>
        <v>38595925.490223847</v>
      </c>
      <c r="K24" s="98">
        <f>IF(K23&gt;0,(K23+(J24*(1+Inputs!$B$28))),K23+(J24*(1+Inputs!$B$29)))</f>
        <v>38438423.335821703</v>
      </c>
      <c r="L24" s="98">
        <f>IF(L23&gt;0,(L23+(K24*(1+Inputs!$B$28))),L23+(K24*(1+Inputs!$B$29)))</f>
        <v>40313758.694227308</v>
      </c>
      <c r="M24" s="98">
        <f>IF(M23&gt;0,(M23+(L24*(1+Inputs!$B$28))),M23+(L24*(1+Inputs!$B$29)))</f>
        <v>42487996.216399103</v>
      </c>
      <c r="N24" s="98">
        <f>IF(N23&gt;0,(N23+(M24*(1+Inputs!$B$28))),N23+(M24*(1+Inputs!$B$29)))</f>
        <v>44978181.510718197</v>
      </c>
      <c r="O24" s="98">
        <f>IF(O23&gt;0,(O23+(N24*(1+Inputs!$B$28))),O23+(N24*(1+Inputs!$B$29)))</f>
        <v>47802206.711161517</v>
      </c>
      <c r="P24" s="98">
        <f>IF(P23&gt;0,(P23+(O24*(1+Inputs!$B$28))),P23+(O24*(1+Inputs!$B$29)))</f>
        <v>50978851.125022449</v>
      </c>
      <c r="Q24" s="98">
        <f>IF(Q23&gt;0,(Q23+(P24*(1+Inputs!$B$28))),Q23+(P24*(1+Inputs!$B$29)))</f>
        <v>54527823.815691784</v>
      </c>
      <c r="R24" s="98">
        <f>IF(R23&gt;0,(R23+(Q24*(1+Inputs!$B$28))),R23+(Q24*(1+Inputs!$B$29)))</f>
        <v>58469808.212433793</v>
      </c>
      <c r="S24" s="98">
        <f>IF(S23&gt;0,(S23+(R24*(1+Inputs!$B$28))),S23+(R24*(1+Inputs!$B$29)))</f>
        <v>62826508.843458422</v>
      </c>
      <c r="T24" s="98">
        <f>IF(T23&gt;0,(T23+(S24*(1+Inputs!$B$28))),T23+(S24*(1+Inputs!$B$29)))</f>
        <v>67620700.293164402</v>
      </c>
      <c r="U24" s="98">
        <f>IF(U23&gt;0,(U23+(T24*(1+Inputs!$B$28))),U23+(T24*(1+Inputs!$B$29)))</f>
        <v>72876278.489218861</v>
      </c>
      <c r="V24" s="98">
        <f>IF(V23&gt;0,(V23+(U24*(1+Inputs!$B$28))),V23+(U24*(1+Inputs!$B$29)))</f>
        <v>78618314.430157498</v>
      </c>
      <c r="W24" s="98">
        <f>IF(W23&gt;0,(W23+(V24*(1+Inputs!$B$28))),W23+(V24*(1+Inputs!$B$29)))</f>
        <v>84873110.469446152</v>
      </c>
      <c r="X24" s="98">
        <f>IF(X23&gt;0,(X23+(W24*(1+Inputs!$B$28))),X23+(W24*(1+Inputs!$B$29)))</f>
        <v>91668259.277451053</v>
      </c>
      <c r="Y24" s="98">
        <f>IF(Y23&gt;0,(Y23+(X24*(1+Inputs!$B$28))),Y23+(X24*(1+Inputs!$B$29)))</f>
        <v>99032705.608532995</v>
      </c>
      <c r="Z24" s="98">
        <f>IF(Z23&gt;0,(Z23+(Y24*(1+Inputs!$B$28))),Z23+(Y24*(1+Inputs!$B$29)))</f>
        <v>106996811.00652263</v>
      </c>
      <c r="AA24" s="98">
        <f>IF(AA23&gt;0,(AA23+(Z24*(1+Inputs!$B$28))),AA23+(Z24*(1+Inputs!$B$29)))</f>
        <v>115592421.58816287</v>
      </c>
      <c r="AB24" s="98">
        <f>IF(AB23&gt;0,(AB23+(AA24*(1+Inputs!$B$28))),AB23+(AA24*(1+Inputs!$B$29)))</f>
        <v>124852939.05073395</v>
      </c>
      <c r="AC24" s="98">
        <f>IF(AC23&gt;0,(AC23+(AB24*(1+Inputs!$B$28))),AC23+(AB24*(1+Inputs!$B$29)))</f>
        <v>134813395.05702102</v>
      </c>
      <c r="AD24" s="98">
        <f>IF(AD23&gt;0,(AD23+(AC24*(1+Inputs!$B$28))),AD23+(AC24*(1+Inputs!$B$29)))</f>
        <v>145510529.15805808</v>
      </c>
      <c r="AE24" s="98">
        <f>IF(AE23&gt;0,(AE23+(AD24*(1+Inputs!$B$28))),AE23+(AD24*(1+Inputs!$B$29)))</f>
        <v>156982870.42170218</v>
      </c>
      <c r="AF24" s="98">
        <f>IF(AF23&gt;0,(AF23+(AE24*(1+Inputs!$B$28))),AF23+(AE24*(1+Inputs!$B$29)))</f>
        <v>169270822.94307271</v>
      </c>
      <c r="AG24" s="98">
        <f>IF(AG23&gt;0,(AG23+(AF24*(1+Inputs!$B$28))),AG23+(AF24*(1+Inputs!$B$29)))</f>
        <v>182416755.42125186</v>
      </c>
      <c r="AH24" s="98">
        <f>IF(AH23&gt;0,(AH23+(AG24*(1+Inputs!$B$28))),AH23+(AG24*(1+Inputs!$B$29)))</f>
        <v>196465094.99539948</v>
      </c>
      <c r="AI24" s="98">
        <f>IF(AI23&gt;0,(AI23+(AH24*(1+Inputs!$B$28))),AI23+(AH24*(1+Inputs!$B$29)))</f>
        <v>211462425.5426096</v>
      </c>
      <c r="AJ24" s="98">
        <f>IF(AJ23&gt;0,(AJ23+(AI24*(1+Inputs!$B$28))),AJ23+(AI24*(1+Inputs!$B$29)))</f>
        <v>227457590.64944506</v>
      </c>
      <c r="AK24" s="98">
        <f>IF(AK23&gt;0,(AK23+(AJ24*(1+Inputs!$B$28))),AK23+(AJ24*(1+Inputs!$B$29)))</f>
        <v>244501801.47915262</v>
      </c>
      <c r="AL24" s="98">
        <f>IF(AL23&gt;0,(AL23+(AK24*(1+Inputs!$B$28))),AL23+(AK24*(1+Inputs!$B$29)))</f>
        <v>262648749.76710448</v>
      </c>
      <c r="AM24" s="96"/>
      <c r="AN24" s="96"/>
      <c r="AO24" s="96"/>
    </row>
    <row r="25" spans="2:41" ht="15" customHeight="1" x14ac:dyDescent="0.2">
      <c r="E25" s="54" t="s">
        <v>741</v>
      </c>
      <c r="F25" s="99">
        <f t="shared" ref="F25:H25" si="13">F24/$F$4</f>
        <v>0</v>
      </c>
      <c r="G25" s="99">
        <f t="shared" si="13"/>
        <v>-7.3625690607734814E-2</v>
      </c>
      <c r="H25" s="99">
        <f t="shared" si="13"/>
        <v>-0.15087707182320442</v>
      </c>
      <c r="I25" s="99">
        <f>I24/$F$4</f>
        <v>0.17936309721724181</v>
      </c>
      <c r="J25" s="99">
        <f t="shared" ref="J25:AL25" si="14">J24/$F$4</f>
        <v>0.1776976311704597</v>
      </c>
      <c r="K25" s="99">
        <f t="shared" si="14"/>
        <v>0.17697248312993419</v>
      </c>
      <c r="L25" s="99">
        <f t="shared" si="14"/>
        <v>0.18560662382240933</v>
      </c>
      <c r="M25" s="99">
        <f t="shared" si="14"/>
        <v>0.19561692548986695</v>
      </c>
      <c r="N25" s="99">
        <f t="shared" si="14"/>
        <v>0.20708186699225689</v>
      </c>
      <c r="O25" s="99">
        <f t="shared" si="14"/>
        <v>0.22008382463702356</v>
      </c>
      <c r="P25" s="99">
        <f t="shared" si="14"/>
        <v>0.23470925932330777</v>
      </c>
      <c r="Q25" s="99">
        <f t="shared" si="14"/>
        <v>0.25104891259526602</v>
      </c>
      <c r="R25" s="99">
        <f t="shared" si="14"/>
        <v>0.26919801202777988</v>
      </c>
      <c r="S25" s="99">
        <f t="shared" si="14"/>
        <v>0.28925648638793011</v>
      </c>
      <c r="T25" s="99">
        <f t="shared" si="14"/>
        <v>0.31132919103666851</v>
      </c>
      <c r="U25" s="99">
        <f t="shared" si="14"/>
        <v>0.33552614405717707</v>
      </c>
      <c r="V25" s="99">
        <f t="shared" si="14"/>
        <v>0.36196277361950968</v>
      </c>
      <c r="W25" s="99">
        <f t="shared" si="14"/>
        <v>0.3907601771153138</v>
      </c>
      <c r="X25" s="99">
        <f t="shared" si="14"/>
        <v>0.42204539262178203</v>
      </c>
      <c r="Y25" s="99">
        <f t="shared" si="14"/>
        <v>0.45595168328053864</v>
      </c>
      <c r="Z25" s="99">
        <f t="shared" si="14"/>
        <v>0.49261883520498445</v>
      </c>
      <c r="AA25" s="99">
        <f t="shared" si="14"/>
        <v>0.5321934695587609</v>
      </c>
      <c r="AB25" s="99">
        <f t="shared" si="14"/>
        <v>0.57482936947851726</v>
      </c>
      <c r="AC25" s="99">
        <f t="shared" si="14"/>
        <v>0.6206878225461373</v>
      </c>
      <c r="AD25" s="99">
        <f t="shared" si="14"/>
        <v>0.66993797954907031</v>
      </c>
      <c r="AE25" s="99">
        <f t="shared" si="14"/>
        <v>0.72275723030249617</v>
      </c>
      <c r="AF25" s="99">
        <f t="shared" si="14"/>
        <v>0.77933159734379698</v>
      </c>
      <c r="AG25" s="99">
        <f t="shared" si="14"/>
        <v>0.83985614834830513</v>
      </c>
      <c r="AH25" s="99">
        <f t="shared" si="14"/>
        <v>0.9045354281556145</v>
      </c>
      <c r="AI25" s="99">
        <f t="shared" si="14"/>
        <v>0.97358391133798161</v>
      </c>
      <c r="AJ25" s="99">
        <f t="shared" si="14"/>
        <v>1.0472264762865795</v>
      </c>
      <c r="AK25" s="99">
        <f t="shared" si="14"/>
        <v>1.1256989018377193</v>
      </c>
      <c r="AL25" s="99">
        <f t="shared" si="14"/>
        <v>1.2092483875096891</v>
      </c>
    </row>
    <row r="26" spans="2:41" s="101" customFormat="1" ht="15" customHeight="1" x14ac:dyDescent="0.2">
      <c r="B26" s="100"/>
    </row>
    <row r="27" spans="2:41" ht="20" customHeight="1" x14ac:dyDescent="0.2"/>
    <row r="28" spans="2:41" ht="14.25" customHeight="1" x14ac:dyDescent="0.2"/>
    <row r="29" spans="2:41" ht="14.25" customHeight="1" x14ac:dyDescent="0.2"/>
    <row r="30" spans="2:41" ht="14.25" customHeight="1" x14ac:dyDescent="0.2"/>
    <row r="31" spans="2:41" ht="14.25" customHeight="1" x14ac:dyDescent="0.2"/>
    <row r="32" spans="2:4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conditionalFormatting sqref="B24:C24">
    <cfRule type="expression" dxfId="1" priority="1">
      <formula>$C$24="NO"</formula>
    </cfRule>
    <cfRule type="expression" dxfId="0" priority="2">
      <formula>$C$24="YES"</formula>
    </cfRule>
  </conditionalFormatting>
  <dataValidations count="3">
    <dataValidation type="list" allowBlank="1" showErrorMessage="1" sqref="C2:C3" xr:uid="{00000000-0002-0000-0300-000000000000}">
      <formula1>"YES,NO"</formula1>
    </dataValidation>
    <dataValidation type="list" allowBlank="1" showErrorMessage="1" sqref="C1" xr:uid="{00000000-0002-0000-0300-000001000000}">
      <formula1>"Solar,Hybrid,DGB,CSP,Battery"</formula1>
    </dataValidation>
    <dataValidation type="list" allowBlank="1" showErrorMessage="1" sqref="A8:A13" xr:uid="{F27292E1-976F-4B35-B763-B2E87DE81E1A}">
      <formula1>"DEFAULT,ALTERNATE"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I2" sqref="I2"/>
    </sheetView>
  </sheetViews>
  <sheetFormatPr baseColWidth="10" defaultColWidth="14.5" defaultRowHeight="15" customHeight="1" x14ac:dyDescent="0.2"/>
  <cols>
    <col min="1" max="1" width="11.33203125" customWidth="1"/>
    <col min="2" max="12" width="15.6640625" customWidth="1"/>
    <col min="13" max="26" width="8.6640625" customWidth="1"/>
  </cols>
  <sheetData>
    <row r="1" spans="1:26" ht="14.25" customHeight="1" x14ac:dyDescent="0.2">
      <c r="A1" s="12"/>
      <c r="B1" s="12" t="s">
        <v>52</v>
      </c>
      <c r="C1" s="12"/>
      <c r="D1" s="13"/>
      <c r="E1" s="12"/>
      <c r="F1" s="14"/>
      <c r="G1" s="12"/>
      <c r="H1" s="14"/>
      <c r="I1" s="15"/>
      <c r="J1" s="15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.25" customHeight="1" x14ac:dyDescent="0.2">
      <c r="A2" s="12"/>
      <c r="B2" s="16" t="s">
        <v>53</v>
      </c>
      <c r="C2" s="16" t="s">
        <v>54</v>
      </c>
      <c r="D2" s="17" t="s">
        <v>55</v>
      </c>
      <c r="E2" s="16" t="s">
        <v>56</v>
      </c>
      <c r="F2" s="18" t="s">
        <v>57</v>
      </c>
      <c r="G2" s="16" t="s">
        <v>58</v>
      </c>
      <c r="H2" s="18" t="s">
        <v>59</v>
      </c>
      <c r="I2" s="19" t="s">
        <v>60</v>
      </c>
      <c r="J2" s="19" t="s">
        <v>61</v>
      </c>
      <c r="K2" s="17" t="s">
        <v>62</v>
      </c>
      <c r="L2" s="16"/>
    </row>
    <row r="3" spans="1:26" ht="14.25" customHeight="1" x14ac:dyDescent="0.2">
      <c r="A3" s="20" t="s">
        <v>63</v>
      </c>
      <c r="B3" s="21" t="s">
        <v>64</v>
      </c>
      <c r="C3" s="8">
        <v>2028</v>
      </c>
      <c r="D3" s="10">
        <v>2156</v>
      </c>
      <c r="E3" s="8">
        <v>6</v>
      </c>
      <c r="F3" s="9">
        <v>7406</v>
      </c>
      <c r="G3" s="8">
        <v>1.05</v>
      </c>
      <c r="H3" s="9">
        <v>7777</v>
      </c>
      <c r="I3" s="11">
        <v>2.67</v>
      </c>
      <c r="J3" s="11">
        <v>136.91</v>
      </c>
      <c r="K3" s="10">
        <v>10447</v>
      </c>
    </row>
    <row r="4" spans="1:26" ht="14.25" customHeight="1" x14ac:dyDescent="0.2">
      <c r="A4" s="20" t="s">
        <v>65</v>
      </c>
      <c r="B4" s="21" t="s">
        <v>66</v>
      </c>
      <c r="C4" s="8">
        <v>2028</v>
      </c>
      <c r="D4" s="10">
        <v>600</v>
      </c>
      <c r="E4" s="8">
        <v>6</v>
      </c>
      <c r="F4" s="9">
        <v>7590</v>
      </c>
      <c r="G4" s="8">
        <v>1.1000000000000001</v>
      </c>
      <c r="H4" s="9">
        <v>8349</v>
      </c>
      <c r="I4" s="11">
        <v>3.38</v>
      </c>
      <c r="J4" s="11">
        <v>106.92</v>
      </c>
      <c r="K4" s="10">
        <v>10447</v>
      </c>
    </row>
    <row r="5" spans="1:26" ht="14.25" customHeight="1" x14ac:dyDescent="0.2">
      <c r="A5" s="20" t="s">
        <v>67</v>
      </c>
      <c r="B5" s="21" t="s">
        <v>68</v>
      </c>
      <c r="C5" s="8">
        <v>2025</v>
      </c>
      <c r="D5" s="10">
        <v>2</v>
      </c>
      <c r="E5" s="8">
        <v>3</v>
      </c>
      <c r="F5" s="9">
        <v>1915</v>
      </c>
      <c r="G5" s="8">
        <v>1</v>
      </c>
      <c r="H5" s="9">
        <v>1915</v>
      </c>
      <c r="I5" s="11">
        <v>9.69</v>
      </c>
      <c r="J5" s="11">
        <v>21.79</v>
      </c>
      <c r="K5" s="10">
        <v>8912</v>
      </c>
    </row>
    <row r="6" spans="1:26" ht="14.25" customHeight="1" x14ac:dyDescent="0.2">
      <c r="A6" s="20"/>
      <c r="B6" s="21" t="s">
        <v>69</v>
      </c>
      <c r="C6" s="8">
        <v>2024</v>
      </c>
      <c r="D6" s="10">
        <v>1</v>
      </c>
      <c r="E6" s="8">
        <v>2</v>
      </c>
      <c r="F6" s="9">
        <v>2300</v>
      </c>
      <c r="G6" s="8">
        <v>1</v>
      </c>
      <c r="H6" s="9">
        <v>2300</v>
      </c>
      <c r="I6" s="11">
        <v>9.69</v>
      </c>
      <c r="J6" s="11">
        <v>21.79</v>
      </c>
      <c r="K6" s="10">
        <v>9894</v>
      </c>
    </row>
    <row r="7" spans="1:26" ht="14.25" customHeight="1" x14ac:dyDescent="0.2">
      <c r="A7" s="20" t="s">
        <v>70</v>
      </c>
      <c r="B7" s="21" t="s">
        <v>71</v>
      </c>
      <c r="C7" s="8">
        <v>2023</v>
      </c>
      <c r="D7" s="10">
        <v>50</v>
      </c>
      <c r="E7" s="8">
        <v>1</v>
      </c>
      <c r="F7" s="9">
        <v>1270</v>
      </c>
      <c r="G7" s="8">
        <v>1</v>
      </c>
      <c r="H7" s="9">
        <v>1270</v>
      </c>
      <c r="I7" s="11">
        <v>0</v>
      </c>
      <c r="J7" s="11">
        <v>45.76</v>
      </c>
      <c r="K7" s="10" t="s">
        <v>72</v>
      </c>
    </row>
    <row r="8" spans="1:26" ht="14.25" customHeight="1" x14ac:dyDescent="0.2">
      <c r="A8" s="20" t="s">
        <v>73</v>
      </c>
      <c r="B8" s="21" t="s">
        <v>73</v>
      </c>
      <c r="C8" s="8">
        <v>2026</v>
      </c>
      <c r="D8" s="10">
        <v>50</v>
      </c>
      <c r="E8" s="8">
        <v>4</v>
      </c>
      <c r="F8" s="9">
        <v>3403</v>
      </c>
      <c r="G8" s="8">
        <v>1</v>
      </c>
      <c r="H8" s="9">
        <v>3403</v>
      </c>
      <c r="I8" s="11">
        <v>1.31</v>
      </c>
      <c r="J8" s="11">
        <v>153.97999999999999</v>
      </c>
      <c r="K8" s="10">
        <v>8881</v>
      </c>
    </row>
    <row r="9" spans="1:26" ht="14.25" customHeight="1" x14ac:dyDescent="0.2">
      <c r="A9" s="20" t="s">
        <v>22</v>
      </c>
      <c r="B9" s="21" t="s">
        <v>22</v>
      </c>
      <c r="C9" s="8">
        <v>2025</v>
      </c>
      <c r="D9" s="10">
        <v>200</v>
      </c>
      <c r="E9" s="8">
        <v>3</v>
      </c>
      <c r="F9" s="9">
        <v>2098</v>
      </c>
      <c r="G9" s="8">
        <v>1</v>
      </c>
      <c r="H9" s="9">
        <v>2098</v>
      </c>
      <c r="I9" s="11">
        <v>0</v>
      </c>
      <c r="J9" s="11">
        <v>29.64</v>
      </c>
      <c r="K9" s="10" t="s">
        <v>72</v>
      </c>
    </row>
    <row r="10" spans="1:26" ht="14.25" customHeight="1" x14ac:dyDescent="0.2">
      <c r="A10" s="20" t="s">
        <v>74</v>
      </c>
      <c r="B10" s="21" t="s">
        <v>75</v>
      </c>
      <c r="C10" s="8">
        <v>2026</v>
      </c>
      <c r="D10" s="10">
        <v>400</v>
      </c>
      <c r="E10" s="8">
        <v>4</v>
      </c>
      <c r="F10" s="9">
        <v>5338</v>
      </c>
      <c r="G10" s="8">
        <v>1.25</v>
      </c>
      <c r="H10" s="9">
        <v>6672</v>
      </c>
      <c r="I10" s="11">
        <v>0</v>
      </c>
      <c r="J10" s="11">
        <v>123.81</v>
      </c>
      <c r="K10" s="10" t="s">
        <v>72</v>
      </c>
    </row>
    <row r="11" spans="1:26" ht="14.25" customHeight="1" x14ac:dyDescent="0.2">
      <c r="A11" s="20" t="s">
        <v>51</v>
      </c>
      <c r="B11" s="21" t="s">
        <v>76</v>
      </c>
      <c r="C11" s="8">
        <v>2024</v>
      </c>
      <c r="D11" s="10">
        <v>150</v>
      </c>
      <c r="E11" s="8">
        <v>2</v>
      </c>
      <c r="F11" s="9">
        <v>1448</v>
      </c>
      <c r="G11" s="8">
        <v>1</v>
      </c>
      <c r="H11" s="9">
        <v>1448</v>
      </c>
      <c r="I11" s="11">
        <v>0</v>
      </c>
      <c r="J11" s="11">
        <v>17.16</v>
      </c>
      <c r="K11" s="10" t="s">
        <v>72</v>
      </c>
    </row>
    <row r="12" spans="1:26" ht="14.25" customHeight="1" x14ac:dyDescent="0.2">
      <c r="A12" s="20" t="s">
        <v>77</v>
      </c>
      <c r="B12" s="21" t="s">
        <v>78</v>
      </c>
      <c r="C12" s="8">
        <v>2024</v>
      </c>
      <c r="D12" s="10">
        <v>150</v>
      </c>
      <c r="E12" s="8">
        <v>2</v>
      </c>
      <c r="F12" s="9">
        <v>1808</v>
      </c>
      <c r="G12" s="8">
        <v>1</v>
      </c>
      <c r="H12" s="9">
        <v>1808</v>
      </c>
      <c r="I12" s="11">
        <v>0</v>
      </c>
      <c r="J12" s="11">
        <v>32.42</v>
      </c>
      <c r="K12" s="10" t="s">
        <v>72</v>
      </c>
    </row>
    <row r="13" spans="1:26" ht="14.25" customHeight="1" x14ac:dyDescent="0.2">
      <c r="A13" s="20" t="s">
        <v>79</v>
      </c>
      <c r="B13" s="22" t="s">
        <v>80</v>
      </c>
      <c r="C13" s="8">
        <v>2024</v>
      </c>
      <c r="D13" s="10">
        <v>115</v>
      </c>
      <c r="E13" s="8">
        <v>3</v>
      </c>
      <c r="F13" s="9">
        <v>8732</v>
      </c>
      <c r="G13" s="8">
        <v>1</v>
      </c>
      <c r="H13" s="9">
        <v>8732</v>
      </c>
      <c r="I13" s="11">
        <v>0</v>
      </c>
      <c r="J13" s="11">
        <v>96.1</v>
      </c>
      <c r="K13" s="10" t="s">
        <v>72</v>
      </c>
    </row>
    <row r="14" spans="1:26" ht="14.25" customHeight="1" x14ac:dyDescent="0.2">
      <c r="A14" s="12"/>
      <c r="D14" s="23"/>
      <c r="F14" s="24"/>
      <c r="H14" s="24"/>
      <c r="I14" s="25"/>
      <c r="J14" s="25"/>
      <c r="K14" s="23"/>
    </row>
    <row r="15" spans="1:26" ht="14.25" customHeight="1" x14ac:dyDescent="0.2">
      <c r="A15" s="12"/>
      <c r="D15" s="23"/>
      <c r="F15" s="24"/>
      <c r="H15" s="24"/>
      <c r="I15" s="25"/>
      <c r="J15" s="25"/>
      <c r="K15" s="23"/>
    </row>
    <row r="16" spans="1:26" ht="14.25" customHeight="1" x14ac:dyDescent="0.2">
      <c r="A16" s="12"/>
      <c r="D16" s="23"/>
      <c r="F16" s="24"/>
      <c r="H16" s="24"/>
      <c r="I16" s="25"/>
      <c r="J16" s="25"/>
      <c r="K16" s="23"/>
    </row>
    <row r="17" spans="1:11" ht="14.25" customHeight="1" x14ac:dyDescent="0.2">
      <c r="A17" s="12"/>
      <c r="D17" s="23"/>
      <c r="F17" s="24"/>
      <c r="H17" s="24"/>
      <c r="I17" s="25"/>
      <c r="J17" s="25"/>
      <c r="K17" s="23"/>
    </row>
    <row r="18" spans="1:11" ht="14.25" customHeight="1" x14ac:dyDescent="0.2">
      <c r="A18" s="12"/>
      <c r="D18" s="23"/>
      <c r="F18" s="24"/>
      <c r="H18" s="24"/>
      <c r="I18" s="25"/>
      <c r="J18" s="25"/>
      <c r="K18" s="23"/>
    </row>
    <row r="19" spans="1:11" ht="14.25" customHeight="1" x14ac:dyDescent="0.2">
      <c r="A19" s="12"/>
      <c r="D19" s="23"/>
      <c r="F19" s="24"/>
      <c r="H19" s="24"/>
      <c r="I19" s="25"/>
      <c r="J19" s="25"/>
      <c r="K19" s="23"/>
    </row>
    <row r="20" spans="1:11" ht="14.25" customHeight="1" x14ac:dyDescent="0.2">
      <c r="A20" s="12"/>
      <c r="D20" s="23"/>
      <c r="F20" s="24"/>
      <c r="H20" s="24"/>
      <c r="I20" s="25"/>
      <c r="J20" s="25"/>
      <c r="K20" s="23"/>
    </row>
    <row r="21" spans="1:11" ht="14.25" customHeight="1" x14ac:dyDescent="0.2">
      <c r="A21" s="12"/>
      <c r="D21" s="23"/>
      <c r="F21" s="24"/>
      <c r="H21" s="24"/>
      <c r="I21" s="25"/>
      <c r="J21" s="25"/>
      <c r="K21" s="23"/>
    </row>
    <row r="22" spans="1:11" ht="14.25" customHeight="1" x14ac:dyDescent="0.2">
      <c r="A22" s="12"/>
      <c r="D22" s="23"/>
      <c r="F22" s="24"/>
      <c r="H22" s="24"/>
      <c r="I22" s="25"/>
      <c r="J22" s="25"/>
      <c r="K22" s="23"/>
    </row>
    <row r="23" spans="1:11" ht="14.25" customHeight="1" x14ac:dyDescent="0.2">
      <c r="A23" s="12"/>
      <c r="D23" s="23"/>
      <c r="F23" s="24"/>
      <c r="H23" s="24"/>
      <c r="I23" s="25"/>
      <c r="J23" s="25"/>
      <c r="K23" s="23"/>
    </row>
    <row r="24" spans="1:11" ht="14.25" customHeight="1" x14ac:dyDescent="0.2">
      <c r="A24" s="12"/>
      <c r="D24" s="23"/>
      <c r="F24" s="24"/>
      <c r="H24" s="24"/>
      <c r="I24" s="25"/>
      <c r="J24" s="25"/>
      <c r="K24" s="23"/>
    </row>
    <row r="25" spans="1:11" ht="14.25" customHeight="1" x14ac:dyDescent="0.2">
      <c r="A25" s="12"/>
      <c r="D25" s="23"/>
      <c r="F25" s="24"/>
      <c r="H25" s="24"/>
      <c r="I25" s="25"/>
      <c r="J25" s="25"/>
      <c r="K25" s="23"/>
    </row>
    <row r="26" spans="1:11" ht="14.25" customHeight="1" x14ac:dyDescent="0.2">
      <c r="A26" s="12"/>
      <c r="D26" s="23"/>
      <c r="F26" s="24"/>
      <c r="H26" s="24"/>
      <c r="I26" s="25"/>
      <c r="J26" s="25"/>
      <c r="K26" s="23"/>
    </row>
    <row r="27" spans="1:11" ht="14.25" customHeight="1" x14ac:dyDescent="0.2">
      <c r="A27" s="12"/>
      <c r="D27" s="23"/>
      <c r="F27" s="24"/>
      <c r="H27" s="24"/>
      <c r="I27" s="25"/>
      <c r="J27" s="25"/>
      <c r="K27" s="23"/>
    </row>
    <row r="28" spans="1:11" ht="14.25" customHeight="1" x14ac:dyDescent="0.2">
      <c r="A28" s="12"/>
      <c r="D28" s="23"/>
      <c r="F28" s="24"/>
      <c r="H28" s="24"/>
      <c r="I28" s="25"/>
      <c r="J28" s="25"/>
      <c r="K28" s="23"/>
    </row>
    <row r="29" spans="1:11" ht="14.25" customHeight="1" x14ac:dyDescent="0.2">
      <c r="A29" s="12"/>
      <c r="D29" s="23"/>
      <c r="F29" s="24"/>
      <c r="H29" s="24"/>
      <c r="I29" s="25"/>
      <c r="J29" s="25"/>
      <c r="K29" s="23"/>
    </row>
    <row r="30" spans="1:11" ht="14.25" customHeight="1" x14ac:dyDescent="0.2">
      <c r="A30" s="12"/>
      <c r="D30" s="23"/>
      <c r="F30" s="24"/>
      <c r="H30" s="24"/>
      <c r="I30" s="25"/>
      <c r="J30" s="25"/>
      <c r="K30" s="23"/>
    </row>
    <row r="31" spans="1:11" ht="14.25" customHeight="1" x14ac:dyDescent="0.2">
      <c r="A31" s="12"/>
      <c r="D31" s="23"/>
      <c r="F31" s="24"/>
      <c r="H31" s="24"/>
      <c r="I31" s="25"/>
      <c r="J31" s="25"/>
      <c r="K31" s="23"/>
    </row>
    <row r="32" spans="1:11" ht="14.25" customHeight="1" x14ac:dyDescent="0.2">
      <c r="A32" s="12"/>
      <c r="D32" s="23"/>
      <c r="F32" s="24"/>
      <c r="H32" s="24"/>
      <c r="I32" s="25"/>
      <c r="J32" s="25"/>
      <c r="K32" s="23"/>
    </row>
    <row r="33" spans="1:11" ht="14.25" customHeight="1" x14ac:dyDescent="0.2">
      <c r="A33" s="12"/>
      <c r="D33" s="23"/>
      <c r="F33" s="24"/>
      <c r="H33" s="24"/>
      <c r="I33" s="25"/>
      <c r="J33" s="25"/>
      <c r="K33" s="23"/>
    </row>
    <row r="34" spans="1:11" ht="14.25" customHeight="1" x14ac:dyDescent="0.2">
      <c r="A34" s="12"/>
      <c r="D34" s="23"/>
      <c r="F34" s="24"/>
      <c r="H34" s="24"/>
      <c r="I34" s="25"/>
      <c r="J34" s="25"/>
      <c r="K34" s="23"/>
    </row>
    <row r="35" spans="1:11" ht="14.25" customHeight="1" x14ac:dyDescent="0.2">
      <c r="A35" s="12"/>
      <c r="D35" s="23"/>
      <c r="F35" s="24"/>
      <c r="H35" s="24"/>
      <c r="I35" s="25"/>
      <c r="J35" s="25"/>
      <c r="K35" s="23"/>
    </row>
    <row r="36" spans="1:11" ht="14.25" customHeight="1" x14ac:dyDescent="0.2">
      <c r="A36" s="12"/>
      <c r="D36" s="23"/>
      <c r="F36" s="24"/>
      <c r="H36" s="24"/>
      <c r="I36" s="25"/>
      <c r="J36" s="25"/>
      <c r="K36" s="23"/>
    </row>
    <row r="37" spans="1:11" ht="14.25" customHeight="1" x14ac:dyDescent="0.2">
      <c r="A37" s="12"/>
      <c r="D37" s="23"/>
      <c r="F37" s="24"/>
      <c r="H37" s="24"/>
      <c r="I37" s="25"/>
      <c r="J37" s="25"/>
      <c r="K37" s="23"/>
    </row>
    <row r="38" spans="1:11" ht="14.25" customHeight="1" x14ac:dyDescent="0.2">
      <c r="A38" s="12"/>
      <c r="D38" s="23"/>
      <c r="F38" s="24"/>
      <c r="H38" s="24"/>
      <c r="I38" s="25"/>
      <c r="J38" s="25"/>
      <c r="K38" s="23"/>
    </row>
    <row r="39" spans="1:11" ht="14.25" customHeight="1" x14ac:dyDescent="0.2">
      <c r="A39" s="12"/>
      <c r="D39" s="23"/>
      <c r="F39" s="24"/>
      <c r="H39" s="24"/>
      <c r="I39" s="25"/>
      <c r="J39" s="25"/>
      <c r="K39" s="23"/>
    </row>
    <row r="40" spans="1:11" ht="14.25" customHeight="1" x14ac:dyDescent="0.2">
      <c r="A40" s="12"/>
      <c r="D40" s="23"/>
      <c r="F40" s="24"/>
      <c r="H40" s="24"/>
      <c r="I40" s="25"/>
      <c r="J40" s="25"/>
      <c r="K40" s="23"/>
    </row>
    <row r="41" spans="1:11" ht="14.25" customHeight="1" x14ac:dyDescent="0.2">
      <c r="A41" s="12"/>
      <c r="D41" s="23"/>
      <c r="F41" s="24"/>
      <c r="H41" s="24"/>
      <c r="I41" s="25"/>
      <c r="J41" s="25"/>
      <c r="K41" s="23"/>
    </row>
    <row r="42" spans="1:11" ht="14.25" customHeight="1" x14ac:dyDescent="0.2">
      <c r="A42" s="12"/>
      <c r="D42" s="23"/>
      <c r="F42" s="24"/>
      <c r="H42" s="24"/>
      <c r="I42" s="25"/>
      <c r="J42" s="25"/>
      <c r="K42" s="23"/>
    </row>
    <row r="43" spans="1:11" ht="14.25" customHeight="1" x14ac:dyDescent="0.2">
      <c r="A43" s="12"/>
      <c r="D43" s="23"/>
      <c r="F43" s="24"/>
      <c r="H43" s="24"/>
      <c r="I43" s="25"/>
      <c r="J43" s="25"/>
      <c r="K43" s="23"/>
    </row>
    <row r="44" spans="1:11" ht="14.25" customHeight="1" x14ac:dyDescent="0.2">
      <c r="A44" s="12"/>
      <c r="D44" s="23"/>
      <c r="F44" s="24"/>
      <c r="H44" s="24"/>
      <c r="I44" s="25"/>
      <c r="J44" s="25"/>
      <c r="K44" s="23"/>
    </row>
    <row r="45" spans="1:11" ht="14.25" customHeight="1" x14ac:dyDescent="0.2">
      <c r="A45" s="12"/>
      <c r="D45" s="23"/>
      <c r="F45" s="24"/>
      <c r="H45" s="24"/>
      <c r="I45" s="25"/>
      <c r="J45" s="25"/>
      <c r="K45" s="23"/>
    </row>
    <row r="46" spans="1:11" ht="14.25" customHeight="1" x14ac:dyDescent="0.2">
      <c r="A46" s="12"/>
      <c r="D46" s="23"/>
      <c r="F46" s="24"/>
      <c r="H46" s="24"/>
      <c r="I46" s="25"/>
      <c r="J46" s="25"/>
      <c r="K46" s="23"/>
    </row>
    <row r="47" spans="1:11" ht="14.25" customHeight="1" x14ac:dyDescent="0.2">
      <c r="A47" s="12"/>
      <c r="D47" s="23"/>
      <c r="F47" s="24"/>
      <c r="H47" s="24"/>
      <c r="I47" s="25"/>
      <c r="J47" s="25"/>
      <c r="K47" s="23"/>
    </row>
    <row r="48" spans="1:11" ht="14.25" customHeight="1" x14ac:dyDescent="0.2">
      <c r="A48" s="12"/>
      <c r="D48" s="23"/>
      <c r="F48" s="24"/>
      <c r="H48" s="24"/>
      <c r="I48" s="25"/>
      <c r="J48" s="25"/>
      <c r="K48" s="23"/>
    </row>
    <row r="49" spans="1:11" ht="14.25" customHeight="1" x14ac:dyDescent="0.2">
      <c r="A49" s="12"/>
      <c r="D49" s="23"/>
      <c r="F49" s="24"/>
      <c r="H49" s="24"/>
      <c r="I49" s="25"/>
      <c r="J49" s="25"/>
      <c r="K49" s="23"/>
    </row>
    <row r="50" spans="1:11" ht="14.25" customHeight="1" x14ac:dyDescent="0.2">
      <c r="A50" s="12"/>
      <c r="D50" s="23"/>
      <c r="F50" s="24"/>
      <c r="H50" s="24"/>
      <c r="I50" s="25"/>
      <c r="J50" s="25"/>
      <c r="K50" s="23"/>
    </row>
    <row r="51" spans="1:11" ht="14.25" customHeight="1" x14ac:dyDescent="0.2">
      <c r="A51" s="12"/>
      <c r="D51" s="23"/>
      <c r="F51" s="24"/>
      <c r="H51" s="24"/>
      <c r="I51" s="25"/>
      <c r="J51" s="25"/>
      <c r="K51" s="23"/>
    </row>
    <row r="52" spans="1:11" ht="14.25" customHeight="1" x14ac:dyDescent="0.2">
      <c r="A52" s="12"/>
      <c r="D52" s="23"/>
      <c r="F52" s="24"/>
      <c r="H52" s="24"/>
      <c r="I52" s="25"/>
      <c r="J52" s="25"/>
      <c r="K52" s="23"/>
    </row>
    <row r="53" spans="1:11" ht="14.25" customHeight="1" x14ac:dyDescent="0.2">
      <c r="A53" s="12"/>
      <c r="D53" s="23"/>
      <c r="F53" s="24"/>
      <c r="H53" s="24"/>
      <c r="I53" s="25"/>
      <c r="J53" s="25"/>
      <c r="K53" s="23"/>
    </row>
    <row r="54" spans="1:11" ht="14.25" customHeight="1" x14ac:dyDescent="0.2">
      <c r="A54" s="12"/>
      <c r="D54" s="23"/>
      <c r="F54" s="24"/>
      <c r="H54" s="24"/>
      <c r="I54" s="25"/>
      <c r="J54" s="25"/>
      <c r="K54" s="23"/>
    </row>
    <row r="55" spans="1:11" ht="14.25" customHeight="1" x14ac:dyDescent="0.2">
      <c r="A55" s="12"/>
      <c r="D55" s="23"/>
      <c r="F55" s="24"/>
      <c r="H55" s="24"/>
      <c r="I55" s="25"/>
      <c r="J55" s="25"/>
      <c r="K55" s="23"/>
    </row>
    <row r="56" spans="1:11" ht="14.25" customHeight="1" x14ac:dyDescent="0.2">
      <c r="A56" s="12"/>
      <c r="D56" s="23"/>
      <c r="F56" s="24"/>
      <c r="H56" s="24"/>
      <c r="I56" s="25"/>
      <c r="J56" s="25"/>
      <c r="K56" s="23"/>
    </row>
    <row r="57" spans="1:11" ht="14.25" customHeight="1" x14ac:dyDescent="0.2">
      <c r="A57" s="12"/>
      <c r="D57" s="23"/>
      <c r="F57" s="24"/>
      <c r="H57" s="24"/>
      <c r="I57" s="25"/>
      <c r="J57" s="25"/>
      <c r="K57" s="23"/>
    </row>
    <row r="58" spans="1:11" ht="14.25" customHeight="1" x14ac:dyDescent="0.2">
      <c r="A58" s="12"/>
      <c r="D58" s="23"/>
      <c r="F58" s="24"/>
      <c r="H58" s="24"/>
      <c r="I58" s="25"/>
      <c r="J58" s="25"/>
      <c r="K58" s="23"/>
    </row>
    <row r="59" spans="1:11" ht="14.25" customHeight="1" x14ac:dyDescent="0.2">
      <c r="A59" s="12"/>
      <c r="D59" s="23"/>
      <c r="F59" s="24"/>
      <c r="H59" s="24"/>
      <c r="I59" s="25"/>
      <c r="J59" s="25"/>
      <c r="K59" s="23"/>
    </row>
    <row r="60" spans="1:11" ht="14.25" customHeight="1" x14ac:dyDescent="0.2">
      <c r="A60" s="12"/>
      <c r="D60" s="23"/>
      <c r="F60" s="24"/>
      <c r="H60" s="24"/>
      <c r="I60" s="25"/>
      <c r="J60" s="25"/>
      <c r="K60" s="23"/>
    </row>
    <row r="61" spans="1:11" ht="14.25" customHeight="1" x14ac:dyDescent="0.2">
      <c r="A61" s="12"/>
      <c r="D61" s="23"/>
      <c r="F61" s="24"/>
      <c r="H61" s="24"/>
      <c r="I61" s="25"/>
      <c r="J61" s="25"/>
      <c r="K61" s="23"/>
    </row>
    <row r="62" spans="1:11" ht="14.25" customHeight="1" x14ac:dyDescent="0.2">
      <c r="A62" s="12"/>
      <c r="D62" s="23"/>
      <c r="F62" s="24"/>
      <c r="H62" s="24"/>
      <c r="I62" s="25"/>
      <c r="J62" s="25"/>
      <c r="K62" s="23"/>
    </row>
    <row r="63" spans="1:11" ht="14.25" customHeight="1" x14ac:dyDescent="0.2">
      <c r="A63" s="12"/>
      <c r="D63" s="23"/>
      <c r="F63" s="24"/>
      <c r="H63" s="24"/>
      <c r="I63" s="25"/>
      <c r="J63" s="25"/>
      <c r="K63" s="23"/>
    </row>
    <row r="64" spans="1:11" ht="14.25" customHeight="1" x14ac:dyDescent="0.2">
      <c r="A64" s="12"/>
      <c r="D64" s="23"/>
      <c r="F64" s="24"/>
      <c r="H64" s="24"/>
      <c r="I64" s="25"/>
      <c r="J64" s="25"/>
      <c r="K64" s="23"/>
    </row>
    <row r="65" spans="1:11" ht="14.25" customHeight="1" x14ac:dyDescent="0.2">
      <c r="A65" s="12"/>
      <c r="D65" s="23"/>
      <c r="F65" s="24"/>
      <c r="H65" s="24"/>
      <c r="I65" s="25"/>
      <c r="J65" s="25"/>
      <c r="K65" s="23"/>
    </row>
    <row r="66" spans="1:11" ht="14.25" customHeight="1" x14ac:dyDescent="0.2">
      <c r="A66" s="12"/>
      <c r="D66" s="23"/>
      <c r="F66" s="24"/>
      <c r="H66" s="24"/>
      <c r="I66" s="25"/>
      <c r="J66" s="25"/>
      <c r="K66" s="23"/>
    </row>
    <row r="67" spans="1:11" ht="14.25" customHeight="1" x14ac:dyDescent="0.2">
      <c r="A67" s="12"/>
      <c r="D67" s="23"/>
      <c r="F67" s="24"/>
      <c r="H67" s="24"/>
      <c r="I67" s="25"/>
      <c r="J67" s="25"/>
      <c r="K67" s="23"/>
    </row>
    <row r="68" spans="1:11" ht="14.25" customHeight="1" x14ac:dyDescent="0.2">
      <c r="A68" s="12"/>
      <c r="D68" s="23"/>
      <c r="F68" s="24"/>
      <c r="H68" s="24"/>
      <c r="I68" s="25"/>
      <c r="J68" s="25"/>
      <c r="K68" s="23"/>
    </row>
    <row r="69" spans="1:11" ht="14.25" customHeight="1" x14ac:dyDescent="0.2">
      <c r="A69" s="12"/>
      <c r="D69" s="23"/>
      <c r="F69" s="24"/>
      <c r="H69" s="24"/>
      <c r="I69" s="25"/>
      <c r="J69" s="25"/>
      <c r="K69" s="23"/>
    </row>
    <row r="70" spans="1:11" ht="14.25" customHeight="1" x14ac:dyDescent="0.2">
      <c r="A70" s="12"/>
      <c r="D70" s="23"/>
      <c r="F70" s="24"/>
      <c r="H70" s="24"/>
      <c r="I70" s="25"/>
      <c r="J70" s="25"/>
      <c r="K70" s="23"/>
    </row>
    <row r="71" spans="1:11" ht="14.25" customHeight="1" x14ac:dyDescent="0.2">
      <c r="A71" s="12"/>
      <c r="D71" s="23"/>
      <c r="F71" s="24"/>
      <c r="H71" s="24"/>
      <c r="I71" s="25"/>
      <c r="J71" s="25"/>
      <c r="K71" s="23"/>
    </row>
    <row r="72" spans="1:11" ht="14.25" customHeight="1" x14ac:dyDescent="0.2">
      <c r="A72" s="12"/>
      <c r="D72" s="23"/>
      <c r="F72" s="24"/>
      <c r="H72" s="24"/>
      <c r="I72" s="25"/>
      <c r="J72" s="25"/>
      <c r="K72" s="23"/>
    </row>
    <row r="73" spans="1:11" ht="14.25" customHeight="1" x14ac:dyDescent="0.2">
      <c r="A73" s="12"/>
      <c r="D73" s="23"/>
      <c r="F73" s="24"/>
      <c r="H73" s="24"/>
      <c r="I73" s="25"/>
      <c r="J73" s="25"/>
      <c r="K73" s="23"/>
    </row>
    <row r="74" spans="1:11" ht="14.25" customHeight="1" x14ac:dyDescent="0.2">
      <c r="A74" s="12"/>
      <c r="D74" s="23"/>
      <c r="F74" s="24"/>
      <c r="H74" s="24"/>
      <c r="I74" s="25"/>
      <c r="J74" s="25"/>
      <c r="K74" s="23"/>
    </row>
    <row r="75" spans="1:11" ht="14.25" customHeight="1" x14ac:dyDescent="0.2">
      <c r="A75" s="12"/>
      <c r="D75" s="23"/>
      <c r="F75" s="24"/>
      <c r="H75" s="24"/>
      <c r="I75" s="25"/>
      <c r="J75" s="25"/>
      <c r="K75" s="23"/>
    </row>
    <row r="76" spans="1:11" ht="14.25" customHeight="1" x14ac:dyDescent="0.2">
      <c r="A76" s="12"/>
      <c r="D76" s="23"/>
      <c r="F76" s="24"/>
      <c r="H76" s="24"/>
      <c r="I76" s="25"/>
      <c r="J76" s="25"/>
      <c r="K76" s="23"/>
    </row>
    <row r="77" spans="1:11" ht="14.25" customHeight="1" x14ac:dyDescent="0.2">
      <c r="A77" s="12"/>
      <c r="D77" s="23"/>
      <c r="F77" s="24"/>
      <c r="H77" s="24"/>
      <c r="I77" s="25"/>
      <c r="J77" s="25"/>
      <c r="K77" s="23"/>
    </row>
    <row r="78" spans="1:11" ht="14.25" customHeight="1" x14ac:dyDescent="0.2">
      <c r="A78" s="12"/>
      <c r="D78" s="23"/>
      <c r="F78" s="24"/>
      <c r="H78" s="24"/>
      <c r="I78" s="25"/>
      <c r="J78" s="25"/>
      <c r="K78" s="23"/>
    </row>
    <row r="79" spans="1:11" ht="14.25" customHeight="1" x14ac:dyDescent="0.2">
      <c r="A79" s="12"/>
      <c r="D79" s="23"/>
      <c r="F79" s="24"/>
      <c r="H79" s="24"/>
      <c r="I79" s="25"/>
      <c r="J79" s="25"/>
      <c r="K79" s="23"/>
    </row>
    <row r="80" spans="1:11" ht="14.25" customHeight="1" x14ac:dyDescent="0.2">
      <c r="A80" s="12"/>
      <c r="D80" s="23"/>
      <c r="F80" s="24"/>
      <c r="H80" s="24"/>
      <c r="I80" s="25"/>
      <c r="J80" s="25"/>
      <c r="K80" s="23"/>
    </row>
    <row r="81" spans="1:11" ht="14.25" customHeight="1" x14ac:dyDescent="0.2">
      <c r="A81" s="12"/>
      <c r="D81" s="23"/>
      <c r="F81" s="24"/>
      <c r="H81" s="24"/>
      <c r="I81" s="25"/>
      <c r="J81" s="25"/>
      <c r="K81" s="23"/>
    </row>
    <row r="82" spans="1:11" ht="14.25" customHeight="1" x14ac:dyDescent="0.2">
      <c r="A82" s="12"/>
      <c r="D82" s="23"/>
      <c r="F82" s="24"/>
      <c r="H82" s="24"/>
      <c r="I82" s="25"/>
      <c r="J82" s="25"/>
      <c r="K82" s="23"/>
    </row>
    <row r="83" spans="1:11" ht="14.25" customHeight="1" x14ac:dyDescent="0.2">
      <c r="A83" s="12"/>
      <c r="D83" s="23"/>
      <c r="F83" s="24"/>
      <c r="H83" s="24"/>
      <c r="I83" s="25"/>
      <c r="J83" s="25"/>
      <c r="K83" s="23"/>
    </row>
    <row r="84" spans="1:11" ht="14.25" customHeight="1" x14ac:dyDescent="0.2">
      <c r="A84" s="12"/>
      <c r="D84" s="23"/>
      <c r="F84" s="24"/>
      <c r="H84" s="24"/>
      <c r="I84" s="25"/>
      <c r="J84" s="25"/>
      <c r="K84" s="23"/>
    </row>
    <row r="85" spans="1:11" ht="14.25" customHeight="1" x14ac:dyDescent="0.2">
      <c r="A85" s="12"/>
      <c r="D85" s="23"/>
      <c r="F85" s="24"/>
      <c r="H85" s="24"/>
      <c r="I85" s="25"/>
      <c r="J85" s="25"/>
      <c r="K85" s="23"/>
    </row>
    <row r="86" spans="1:11" ht="14.25" customHeight="1" x14ac:dyDescent="0.2">
      <c r="A86" s="12"/>
      <c r="D86" s="23"/>
      <c r="F86" s="24"/>
      <c r="H86" s="24"/>
      <c r="I86" s="25"/>
      <c r="J86" s="25"/>
      <c r="K86" s="23"/>
    </row>
    <row r="87" spans="1:11" ht="14.25" customHeight="1" x14ac:dyDescent="0.2">
      <c r="A87" s="12"/>
      <c r="D87" s="23"/>
      <c r="F87" s="24"/>
      <c r="H87" s="24"/>
      <c r="I87" s="25"/>
      <c r="J87" s="25"/>
      <c r="K87" s="23"/>
    </row>
    <row r="88" spans="1:11" ht="14.25" customHeight="1" x14ac:dyDescent="0.2">
      <c r="A88" s="12"/>
      <c r="D88" s="23"/>
      <c r="F88" s="24"/>
      <c r="H88" s="24"/>
      <c r="I88" s="25"/>
      <c r="J88" s="25"/>
      <c r="K88" s="23"/>
    </row>
    <row r="89" spans="1:11" ht="14.25" customHeight="1" x14ac:dyDescent="0.2">
      <c r="A89" s="12"/>
      <c r="D89" s="23"/>
      <c r="F89" s="24"/>
      <c r="H89" s="24"/>
      <c r="I89" s="25"/>
      <c r="J89" s="25"/>
      <c r="K89" s="23"/>
    </row>
    <row r="90" spans="1:11" ht="14.25" customHeight="1" x14ac:dyDescent="0.2">
      <c r="A90" s="12"/>
      <c r="D90" s="23"/>
      <c r="F90" s="24"/>
      <c r="H90" s="24"/>
      <c r="I90" s="25"/>
      <c r="J90" s="25"/>
      <c r="K90" s="23"/>
    </row>
    <row r="91" spans="1:11" ht="14.25" customHeight="1" x14ac:dyDescent="0.2">
      <c r="A91" s="12"/>
      <c r="D91" s="23"/>
      <c r="F91" s="24"/>
      <c r="H91" s="24"/>
      <c r="I91" s="25"/>
      <c r="J91" s="25"/>
      <c r="K91" s="23"/>
    </row>
    <row r="92" spans="1:11" ht="14.25" customHeight="1" x14ac:dyDescent="0.2">
      <c r="A92" s="12"/>
      <c r="D92" s="23"/>
      <c r="F92" s="24"/>
      <c r="H92" s="24"/>
      <c r="I92" s="25"/>
      <c r="J92" s="25"/>
      <c r="K92" s="23"/>
    </row>
    <row r="93" spans="1:11" ht="14.25" customHeight="1" x14ac:dyDescent="0.2">
      <c r="A93" s="12"/>
      <c r="D93" s="23"/>
      <c r="F93" s="24"/>
      <c r="H93" s="24"/>
      <c r="I93" s="25"/>
      <c r="J93" s="25"/>
      <c r="K93" s="23"/>
    </row>
    <row r="94" spans="1:11" ht="14.25" customHeight="1" x14ac:dyDescent="0.2">
      <c r="A94" s="12"/>
      <c r="D94" s="23"/>
      <c r="F94" s="24"/>
      <c r="H94" s="24"/>
      <c r="I94" s="25"/>
      <c r="J94" s="25"/>
      <c r="K94" s="23"/>
    </row>
    <row r="95" spans="1:11" ht="14.25" customHeight="1" x14ac:dyDescent="0.2">
      <c r="A95" s="12"/>
      <c r="D95" s="23"/>
      <c r="F95" s="24"/>
      <c r="H95" s="24"/>
      <c r="I95" s="25"/>
      <c r="J95" s="25"/>
      <c r="K95" s="23"/>
    </row>
    <row r="96" spans="1:11" ht="14.25" customHeight="1" x14ac:dyDescent="0.2">
      <c r="A96" s="12"/>
      <c r="D96" s="23"/>
      <c r="F96" s="24"/>
      <c r="H96" s="24"/>
      <c r="I96" s="25"/>
      <c r="J96" s="25"/>
      <c r="K96" s="23"/>
    </row>
    <row r="97" spans="1:11" ht="14.25" customHeight="1" x14ac:dyDescent="0.2">
      <c r="A97" s="12"/>
      <c r="D97" s="23"/>
      <c r="F97" s="24"/>
      <c r="H97" s="24"/>
      <c r="I97" s="25"/>
      <c r="J97" s="25"/>
      <c r="K97" s="23"/>
    </row>
    <row r="98" spans="1:11" ht="14.25" customHeight="1" x14ac:dyDescent="0.2">
      <c r="A98" s="12"/>
      <c r="D98" s="23"/>
      <c r="F98" s="24"/>
      <c r="H98" s="24"/>
      <c r="I98" s="25"/>
      <c r="J98" s="25"/>
      <c r="K98" s="23"/>
    </row>
    <row r="99" spans="1:11" ht="14.25" customHeight="1" x14ac:dyDescent="0.2">
      <c r="A99" s="12"/>
      <c r="D99" s="23"/>
      <c r="F99" s="24"/>
      <c r="H99" s="24"/>
      <c r="I99" s="25"/>
      <c r="J99" s="25"/>
      <c r="K99" s="23"/>
    </row>
    <row r="100" spans="1:11" ht="14.25" customHeight="1" x14ac:dyDescent="0.2">
      <c r="A100" s="12"/>
      <c r="D100" s="23"/>
      <c r="F100" s="24"/>
      <c r="H100" s="24"/>
      <c r="I100" s="25"/>
      <c r="J100" s="25"/>
      <c r="K100" s="23"/>
    </row>
    <row r="101" spans="1:11" ht="14.25" customHeight="1" x14ac:dyDescent="0.2">
      <c r="A101" s="12"/>
      <c r="D101" s="23"/>
      <c r="F101" s="24"/>
      <c r="H101" s="24"/>
      <c r="I101" s="25"/>
      <c r="J101" s="25"/>
      <c r="K101" s="23"/>
    </row>
    <row r="102" spans="1:11" ht="14.25" customHeight="1" x14ac:dyDescent="0.2">
      <c r="A102" s="12"/>
      <c r="D102" s="23"/>
      <c r="F102" s="24"/>
      <c r="H102" s="24"/>
      <c r="I102" s="25"/>
      <c r="J102" s="25"/>
      <c r="K102" s="23"/>
    </row>
    <row r="103" spans="1:11" ht="14.25" customHeight="1" x14ac:dyDescent="0.2">
      <c r="A103" s="12"/>
      <c r="D103" s="23"/>
      <c r="F103" s="24"/>
      <c r="H103" s="24"/>
      <c r="I103" s="25"/>
      <c r="J103" s="25"/>
      <c r="K103" s="23"/>
    </row>
    <row r="104" spans="1:11" ht="14.25" customHeight="1" x14ac:dyDescent="0.2">
      <c r="A104" s="12"/>
      <c r="D104" s="23"/>
      <c r="F104" s="24"/>
      <c r="H104" s="24"/>
      <c r="I104" s="25"/>
      <c r="J104" s="25"/>
      <c r="K104" s="23"/>
    </row>
    <row r="105" spans="1:11" ht="14.25" customHeight="1" x14ac:dyDescent="0.2">
      <c r="A105" s="12"/>
      <c r="D105" s="23"/>
      <c r="F105" s="24"/>
      <c r="H105" s="24"/>
      <c r="I105" s="25"/>
      <c r="J105" s="25"/>
      <c r="K105" s="23"/>
    </row>
    <row r="106" spans="1:11" ht="14.25" customHeight="1" x14ac:dyDescent="0.2">
      <c r="A106" s="12"/>
      <c r="D106" s="23"/>
      <c r="F106" s="24"/>
      <c r="H106" s="24"/>
      <c r="I106" s="25"/>
      <c r="J106" s="25"/>
      <c r="K106" s="23"/>
    </row>
    <row r="107" spans="1:11" ht="14.25" customHeight="1" x14ac:dyDescent="0.2">
      <c r="A107" s="12"/>
      <c r="D107" s="23"/>
      <c r="F107" s="24"/>
      <c r="H107" s="24"/>
      <c r="I107" s="25"/>
      <c r="J107" s="25"/>
      <c r="K107" s="23"/>
    </row>
    <row r="108" spans="1:11" ht="14.25" customHeight="1" x14ac:dyDescent="0.2">
      <c r="A108" s="12"/>
      <c r="D108" s="23"/>
      <c r="F108" s="24"/>
      <c r="H108" s="24"/>
      <c r="I108" s="25"/>
      <c r="J108" s="25"/>
      <c r="K108" s="23"/>
    </row>
    <row r="109" spans="1:11" ht="14.25" customHeight="1" x14ac:dyDescent="0.2">
      <c r="A109" s="12"/>
      <c r="D109" s="23"/>
      <c r="F109" s="24"/>
      <c r="H109" s="24"/>
      <c r="I109" s="25"/>
      <c r="J109" s="25"/>
      <c r="K109" s="23"/>
    </row>
    <row r="110" spans="1:11" ht="14.25" customHeight="1" x14ac:dyDescent="0.2">
      <c r="A110" s="12"/>
      <c r="D110" s="23"/>
      <c r="F110" s="24"/>
      <c r="H110" s="24"/>
      <c r="I110" s="25"/>
      <c r="J110" s="25"/>
      <c r="K110" s="23"/>
    </row>
    <row r="111" spans="1:11" ht="14.25" customHeight="1" x14ac:dyDescent="0.2">
      <c r="A111" s="12"/>
      <c r="D111" s="23"/>
      <c r="F111" s="24"/>
      <c r="H111" s="24"/>
      <c r="I111" s="25"/>
      <c r="J111" s="25"/>
      <c r="K111" s="23"/>
    </row>
    <row r="112" spans="1:11" ht="14.25" customHeight="1" x14ac:dyDescent="0.2">
      <c r="A112" s="12"/>
      <c r="D112" s="23"/>
      <c r="F112" s="24"/>
      <c r="H112" s="24"/>
      <c r="I112" s="25"/>
      <c r="J112" s="25"/>
      <c r="K112" s="23"/>
    </row>
    <row r="113" spans="1:11" ht="14.25" customHeight="1" x14ac:dyDescent="0.2">
      <c r="A113" s="12"/>
      <c r="D113" s="23"/>
      <c r="F113" s="24"/>
      <c r="H113" s="24"/>
      <c r="I113" s="25"/>
      <c r="J113" s="25"/>
      <c r="K113" s="23"/>
    </row>
    <row r="114" spans="1:11" ht="14.25" customHeight="1" x14ac:dyDescent="0.2">
      <c r="A114" s="12"/>
      <c r="D114" s="23"/>
      <c r="F114" s="24"/>
      <c r="H114" s="24"/>
      <c r="I114" s="25"/>
      <c r="J114" s="25"/>
      <c r="K114" s="23"/>
    </row>
    <row r="115" spans="1:11" ht="14.25" customHeight="1" x14ac:dyDescent="0.2">
      <c r="A115" s="12"/>
      <c r="D115" s="23"/>
      <c r="F115" s="24"/>
      <c r="H115" s="24"/>
      <c r="I115" s="25"/>
      <c r="J115" s="25"/>
      <c r="K115" s="23"/>
    </row>
    <row r="116" spans="1:11" ht="14.25" customHeight="1" x14ac:dyDescent="0.2">
      <c r="A116" s="12"/>
      <c r="D116" s="23"/>
      <c r="F116" s="24"/>
      <c r="H116" s="24"/>
      <c r="I116" s="25"/>
      <c r="J116" s="25"/>
      <c r="K116" s="23"/>
    </row>
    <row r="117" spans="1:11" ht="14.25" customHeight="1" x14ac:dyDescent="0.2">
      <c r="A117" s="12"/>
      <c r="D117" s="23"/>
      <c r="F117" s="24"/>
      <c r="H117" s="24"/>
      <c r="I117" s="25"/>
      <c r="J117" s="25"/>
      <c r="K117" s="23"/>
    </row>
    <row r="118" spans="1:11" ht="14.25" customHeight="1" x14ac:dyDescent="0.2">
      <c r="A118" s="12"/>
      <c r="D118" s="23"/>
      <c r="F118" s="24"/>
      <c r="H118" s="24"/>
      <c r="I118" s="25"/>
      <c r="J118" s="25"/>
      <c r="K118" s="23"/>
    </row>
    <row r="119" spans="1:11" ht="14.25" customHeight="1" x14ac:dyDescent="0.2">
      <c r="A119" s="12"/>
      <c r="D119" s="23"/>
      <c r="F119" s="24"/>
      <c r="H119" s="24"/>
      <c r="I119" s="25"/>
      <c r="J119" s="25"/>
      <c r="K119" s="23"/>
    </row>
    <row r="120" spans="1:11" ht="14.25" customHeight="1" x14ac:dyDescent="0.2">
      <c r="A120" s="12"/>
      <c r="D120" s="23"/>
      <c r="F120" s="24"/>
      <c r="H120" s="24"/>
      <c r="I120" s="25"/>
      <c r="J120" s="25"/>
      <c r="K120" s="23"/>
    </row>
    <row r="121" spans="1:11" ht="14.25" customHeight="1" x14ac:dyDescent="0.2">
      <c r="A121" s="12"/>
      <c r="D121" s="23"/>
      <c r="F121" s="24"/>
      <c r="H121" s="24"/>
      <c r="I121" s="25"/>
      <c r="J121" s="25"/>
      <c r="K121" s="23"/>
    </row>
    <row r="122" spans="1:11" ht="14.25" customHeight="1" x14ac:dyDescent="0.2">
      <c r="A122" s="12"/>
      <c r="D122" s="23"/>
      <c r="F122" s="24"/>
      <c r="H122" s="24"/>
      <c r="I122" s="25"/>
      <c r="J122" s="25"/>
      <c r="K122" s="23"/>
    </row>
    <row r="123" spans="1:11" ht="14.25" customHeight="1" x14ac:dyDescent="0.2">
      <c r="A123" s="12"/>
      <c r="D123" s="23"/>
      <c r="F123" s="24"/>
      <c r="H123" s="24"/>
      <c r="I123" s="25"/>
      <c r="J123" s="25"/>
      <c r="K123" s="23"/>
    </row>
    <row r="124" spans="1:11" ht="14.25" customHeight="1" x14ac:dyDescent="0.2">
      <c r="A124" s="12"/>
      <c r="D124" s="23"/>
      <c r="F124" s="24"/>
      <c r="H124" s="24"/>
      <c r="I124" s="25"/>
      <c r="J124" s="25"/>
      <c r="K124" s="23"/>
    </row>
    <row r="125" spans="1:11" ht="14.25" customHeight="1" x14ac:dyDescent="0.2">
      <c r="A125" s="12"/>
      <c r="D125" s="23"/>
      <c r="F125" s="24"/>
      <c r="H125" s="24"/>
      <c r="I125" s="25"/>
      <c r="J125" s="25"/>
      <c r="K125" s="23"/>
    </row>
    <row r="126" spans="1:11" ht="14.25" customHeight="1" x14ac:dyDescent="0.2">
      <c r="A126" s="12"/>
      <c r="D126" s="23"/>
      <c r="F126" s="24"/>
      <c r="H126" s="24"/>
      <c r="I126" s="25"/>
      <c r="J126" s="25"/>
      <c r="K126" s="23"/>
    </row>
    <row r="127" spans="1:11" ht="14.25" customHeight="1" x14ac:dyDescent="0.2">
      <c r="A127" s="12"/>
      <c r="D127" s="23"/>
      <c r="F127" s="24"/>
      <c r="H127" s="24"/>
      <c r="I127" s="25"/>
      <c r="J127" s="25"/>
      <c r="K127" s="23"/>
    </row>
    <row r="128" spans="1:11" ht="14.25" customHeight="1" x14ac:dyDescent="0.2">
      <c r="A128" s="12"/>
      <c r="D128" s="23"/>
      <c r="F128" s="24"/>
      <c r="H128" s="24"/>
      <c r="I128" s="25"/>
      <c r="J128" s="25"/>
      <c r="K128" s="23"/>
    </row>
    <row r="129" spans="1:11" ht="14.25" customHeight="1" x14ac:dyDescent="0.2">
      <c r="A129" s="12"/>
      <c r="D129" s="23"/>
      <c r="F129" s="24"/>
      <c r="H129" s="24"/>
      <c r="I129" s="25"/>
      <c r="J129" s="25"/>
      <c r="K129" s="23"/>
    </row>
    <row r="130" spans="1:11" ht="14.25" customHeight="1" x14ac:dyDescent="0.2">
      <c r="A130" s="12"/>
      <c r="D130" s="23"/>
      <c r="F130" s="24"/>
      <c r="H130" s="24"/>
      <c r="I130" s="25"/>
      <c r="J130" s="25"/>
      <c r="K130" s="23"/>
    </row>
    <row r="131" spans="1:11" ht="14.25" customHeight="1" x14ac:dyDescent="0.2">
      <c r="A131" s="12"/>
      <c r="D131" s="23"/>
      <c r="F131" s="24"/>
      <c r="H131" s="24"/>
      <c r="I131" s="25"/>
      <c r="J131" s="25"/>
      <c r="K131" s="23"/>
    </row>
    <row r="132" spans="1:11" ht="14.25" customHeight="1" x14ac:dyDescent="0.2">
      <c r="A132" s="12"/>
      <c r="D132" s="23"/>
      <c r="F132" s="24"/>
      <c r="H132" s="24"/>
      <c r="I132" s="25"/>
      <c r="J132" s="25"/>
      <c r="K132" s="23"/>
    </row>
    <row r="133" spans="1:11" ht="14.25" customHeight="1" x14ac:dyDescent="0.2">
      <c r="A133" s="12"/>
      <c r="D133" s="23"/>
      <c r="F133" s="24"/>
      <c r="H133" s="24"/>
      <c r="I133" s="25"/>
      <c r="J133" s="25"/>
      <c r="K133" s="23"/>
    </row>
    <row r="134" spans="1:11" ht="14.25" customHeight="1" x14ac:dyDescent="0.2">
      <c r="A134" s="12"/>
      <c r="D134" s="23"/>
      <c r="F134" s="24"/>
      <c r="H134" s="24"/>
      <c r="I134" s="25"/>
      <c r="J134" s="25"/>
      <c r="K134" s="23"/>
    </row>
    <row r="135" spans="1:11" ht="14.25" customHeight="1" x14ac:dyDescent="0.2">
      <c r="A135" s="12"/>
      <c r="D135" s="23"/>
      <c r="F135" s="24"/>
      <c r="H135" s="24"/>
      <c r="I135" s="25"/>
      <c r="J135" s="25"/>
      <c r="K135" s="23"/>
    </row>
    <row r="136" spans="1:11" ht="14.25" customHeight="1" x14ac:dyDescent="0.2">
      <c r="A136" s="12"/>
      <c r="D136" s="23"/>
      <c r="F136" s="24"/>
      <c r="H136" s="24"/>
      <c r="I136" s="25"/>
      <c r="J136" s="25"/>
      <c r="K136" s="23"/>
    </row>
    <row r="137" spans="1:11" ht="14.25" customHeight="1" x14ac:dyDescent="0.2">
      <c r="A137" s="12"/>
      <c r="D137" s="23"/>
      <c r="F137" s="24"/>
      <c r="H137" s="24"/>
      <c r="I137" s="25"/>
      <c r="J137" s="25"/>
      <c r="K137" s="23"/>
    </row>
    <row r="138" spans="1:11" ht="14.25" customHeight="1" x14ac:dyDescent="0.2">
      <c r="A138" s="12"/>
      <c r="D138" s="23"/>
      <c r="F138" s="24"/>
      <c r="H138" s="24"/>
      <c r="I138" s="25"/>
      <c r="J138" s="25"/>
      <c r="K138" s="23"/>
    </row>
    <row r="139" spans="1:11" ht="14.25" customHeight="1" x14ac:dyDescent="0.2">
      <c r="A139" s="12"/>
      <c r="D139" s="23"/>
      <c r="F139" s="24"/>
      <c r="H139" s="24"/>
      <c r="I139" s="25"/>
      <c r="J139" s="25"/>
      <c r="K139" s="23"/>
    </row>
    <row r="140" spans="1:11" ht="14.25" customHeight="1" x14ac:dyDescent="0.2">
      <c r="A140" s="12"/>
      <c r="D140" s="23"/>
      <c r="F140" s="24"/>
      <c r="H140" s="24"/>
      <c r="I140" s="25"/>
      <c r="J140" s="25"/>
      <c r="K140" s="23"/>
    </row>
    <row r="141" spans="1:11" ht="14.25" customHeight="1" x14ac:dyDescent="0.2">
      <c r="A141" s="12"/>
      <c r="D141" s="23"/>
      <c r="F141" s="24"/>
      <c r="H141" s="24"/>
      <c r="I141" s="25"/>
      <c r="J141" s="25"/>
      <c r="K141" s="23"/>
    </row>
    <row r="142" spans="1:11" ht="14.25" customHeight="1" x14ac:dyDescent="0.2">
      <c r="A142" s="12"/>
      <c r="D142" s="23"/>
      <c r="F142" s="24"/>
      <c r="H142" s="24"/>
      <c r="I142" s="25"/>
      <c r="J142" s="25"/>
      <c r="K142" s="23"/>
    </row>
    <row r="143" spans="1:11" ht="14.25" customHeight="1" x14ac:dyDescent="0.2">
      <c r="A143" s="12"/>
      <c r="D143" s="23"/>
      <c r="F143" s="24"/>
      <c r="H143" s="24"/>
      <c r="I143" s="25"/>
      <c r="J143" s="25"/>
      <c r="K143" s="23"/>
    </row>
    <row r="144" spans="1:11" ht="14.25" customHeight="1" x14ac:dyDescent="0.2">
      <c r="A144" s="12"/>
      <c r="D144" s="23"/>
      <c r="F144" s="24"/>
      <c r="H144" s="24"/>
      <c r="I144" s="25"/>
      <c r="J144" s="25"/>
      <c r="K144" s="23"/>
    </row>
    <row r="145" spans="1:11" ht="14.25" customHeight="1" x14ac:dyDescent="0.2">
      <c r="A145" s="12"/>
      <c r="D145" s="23"/>
      <c r="F145" s="24"/>
      <c r="H145" s="24"/>
      <c r="I145" s="25"/>
      <c r="J145" s="25"/>
      <c r="K145" s="23"/>
    </row>
    <row r="146" spans="1:11" ht="14.25" customHeight="1" x14ac:dyDescent="0.2">
      <c r="A146" s="12"/>
      <c r="D146" s="23"/>
      <c r="F146" s="24"/>
      <c r="H146" s="24"/>
      <c r="I146" s="25"/>
      <c r="J146" s="25"/>
      <c r="K146" s="23"/>
    </row>
    <row r="147" spans="1:11" ht="14.25" customHeight="1" x14ac:dyDescent="0.2">
      <c r="A147" s="12"/>
      <c r="D147" s="23"/>
      <c r="F147" s="24"/>
      <c r="H147" s="24"/>
      <c r="I147" s="25"/>
      <c r="J147" s="25"/>
      <c r="K147" s="23"/>
    </row>
    <row r="148" spans="1:11" ht="14.25" customHeight="1" x14ac:dyDescent="0.2">
      <c r="A148" s="12"/>
      <c r="D148" s="23"/>
      <c r="F148" s="24"/>
      <c r="H148" s="24"/>
      <c r="I148" s="25"/>
      <c r="J148" s="25"/>
      <c r="K148" s="23"/>
    </row>
    <row r="149" spans="1:11" ht="14.25" customHeight="1" x14ac:dyDescent="0.2">
      <c r="A149" s="12"/>
      <c r="D149" s="23"/>
      <c r="F149" s="24"/>
      <c r="H149" s="24"/>
      <c r="I149" s="25"/>
      <c r="J149" s="25"/>
      <c r="K149" s="23"/>
    </row>
    <row r="150" spans="1:11" ht="14.25" customHeight="1" x14ac:dyDescent="0.2">
      <c r="A150" s="12"/>
      <c r="D150" s="23"/>
      <c r="F150" s="24"/>
      <c r="H150" s="24"/>
      <c r="I150" s="25"/>
      <c r="J150" s="25"/>
      <c r="K150" s="23"/>
    </row>
    <row r="151" spans="1:11" ht="14.25" customHeight="1" x14ac:dyDescent="0.2">
      <c r="A151" s="12"/>
      <c r="D151" s="23"/>
      <c r="F151" s="24"/>
      <c r="H151" s="24"/>
      <c r="I151" s="25"/>
      <c r="J151" s="25"/>
      <c r="K151" s="23"/>
    </row>
    <row r="152" spans="1:11" ht="14.25" customHeight="1" x14ac:dyDescent="0.2">
      <c r="A152" s="12"/>
      <c r="D152" s="23"/>
      <c r="F152" s="24"/>
      <c r="H152" s="24"/>
      <c r="I152" s="25"/>
      <c r="J152" s="25"/>
      <c r="K152" s="23"/>
    </row>
    <row r="153" spans="1:11" ht="14.25" customHeight="1" x14ac:dyDescent="0.2">
      <c r="A153" s="12"/>
      <c r="D153" s="23"/>
      <c r="F153" s="24"/>
      <c r="H153" s="24"/>
      <c r="I153" s="25"/>
      <c r="J153" s="25"/>
      <c r="K153" s="23"/>
    </row>
    <row r="154" spans="1:11" ht="14.25" customHeight="1" x14ac:dyDescent="0.2">
      <c r="A154" s="12"/>
      <c r="D154" s="23"/>
      <c r="F154" s="24"/>
      <c r="H154" s="24"/>
      <c r="I154" s="25"/>
      <c r="J154" s="25"/>
      <c r="K154" s="23"/>
    </row>
    <row r="155" spans="1:11" ht="14.25" customHeight="1" x14ac:dyDescent="0.2">
      <c r="A155" s="12"/>
      <c r="D155" s="23"/>
      <c r="F155" s="24"/>
      <c r="H155" s="24"/>
      <c r="I155" s="25"/>
      <c r="J155" s="25"/>
      <c r="K155" s="23"/>
    </row>
    <row r="156" spans="1:11" ht="14.25" customHeight="1" x14ac:dyDescent="0.2">
      <c r="A156" s="12"/>
      <c r="D156" s="23"/>
      <c r="F156" s="24"/>
      <c r="H156" s="24"/>
      <c r="I156" s="25"/>
      <c r="J156" s="25"/>
      <c r="K156" s="23"/>
    </row>
    <row r="157" spans="1:11" ht="14.25" customHeight="1" x14ac:dyDescent="0.2">
      <c r="A157" s="12"/>
      <c r="D157" s="23"/>
      <c r="F157" s="24"/>
      <c r="H157" s="24"/>
      <c r="I157" s="25"/>
      <c r="J157" s="25"/>
      <c r="K157" s="23"/>
    </row>
    <row r="158" spans="1:11" ht="14.25" customHeight="1" x14ac:dyDescent="0.2">
      <c r="A158" s="12"/>
      <c r="D158" s="23"/>
      <c r="F158" s="24"/>
      <c r="H158" s="24"/>
      <c r="I158" s="25"/>
      <c r="J158" s="25"/>
      <c r="K158" s="23"/>
    </row>
    <row r="159" spans="1:11" ht="14.25" customHeight="1" x14ac:dyDescent="0.2">
      <c r="A159" s="12"/>
      <c r="D159" s="23"/>
      <c r="F159" s="24"/>
      <c r="H159" s="24"/>
      <c r="I159" s="25"/>
      <c r="J159" s="25"/>
      <c r="K159" s="23"/>
    </row>
    <row r="160" spans="1:11" ht="14.25" customHeight="1" x14ac:dyDescent="0.2">
      <c r="A160" s="12"/>
      <c r="D160" s="23"/>
      <c r="F160" s="24"/>
      <c r="H160" s="24"/>
      <c r="I160" s="25"/>
      <c r="J160" s="25"/>
      <c r="K160" s="23"/>
    </row>
    <row r="161" spans="1:11" ht="14.25" customHeight="1" x14ac:dyDescent="0.2">
      <c r="A161" s="12"/>
      <c r="D161" s="23"/>
      <c r="F161" s="24"/>
      <c r="H161" s="24"/>
      <c r="I161" s="25"/>
      <c r="J161" s="25"/>
      <c r="K161" s="23"/>
    </row>
    <row r="162" spans="1:11" ht="14.25" customHeight="1" x14ac:dyDescent="0.2">
      <c r="A162" s="12"/>
      <c r="D162" s="23"/>
      <c r="F162" s="24"/>
      <c r="H162" s="24"/>
      <c r="I162" s="25"/>
      <c r="J162" s="25"/>
      <c r="K162" s="23"/>
    </row>
    <row r="163" spans="1:11" ht="14.25" customHeight="1" x14ac:dyDescent="0.2">
      <c r="A163" s="12"/>
      <c r="D163" s="23"/>
      <c r="F163" s="24"/>
      <c r="H163" s="24"/>
      <c r="I163" s="25"/>
      <c r="J163" s="25"/>
      <c r="K163" s="23"/>
    </row>
    <row r="164" spans="1:11" ht="14.25" customHeight="1" x14ac:dyDescent="0.2">
      <c r="A164" s="12"/>
      <c r="D164" s="23"/>
      <c r="F164" s="24"/>
      <c r="H164" s="24"/>
      <c r="I164" s="25"/>
      <c r="J164" s="25"/>
      <c r="K164" s="23"/>
    </row>
    <row r="165" spans="1:11" ht="14.25" customHeight="1" x14ac:dyDescent="0.2">
      <c r="A165" s="12"/>
      <c r="D165" s="23"/>
      <c r="F165" s="24"/>
      <c r="H165" s="24"/>
      <c r="I165" s="25"/>
      <c r="J165" s="25"/>
      <c r="K165" s="23"/>
    </row>
    <row r="166" spans="1:11" ht="14.25" customHeight="1" x14ac:dyDescent="0.2">
      <c r="A166" s="12"/>
      <c r="D166" s="23"/>
      <c r="F166" s="24"/>
      <c r="H166" s="24"/>
      <c r="I166" s="25"/>
      <c r="J166" s="25"/>
      <c r="K166" s="23"/>
    </row>
    <row r="167" spans="1:11" ht="14.25" customHeight="1" x14ac:dyDescent="0.2">
      <c r="A167" s="12"/>
      <c r="D167" s="23"/>
      <c r="F167" s="24"/>
      <c r="H167" s="24"/>
      <c r="I167" s="25"/>
      <c r="J167" s="25"/>
      <c r="K167" s="23"/>
    </row>
    <row r="168" spans="1:11" ht="14.25" customHeight="1" x14ac:dyDescent="0.2">
      <c r="A168" s="12"/>
      <c r="D168" s="23"/>
      <c r="F168" s="24"/>
      <c r="H168" s="24"/>
      <c r="I168" s="25"/>
      <c r="J168" s="25"/>
      <c r="K168" s="23"/>
    </row>
    <row r="169" spans="1:11" ht="14.25" customHeight="1" x14ac:dyDescent="0.2">
      <c r="A169" s="12"/>
      <c r="D169" s="23"/>
      <c r="F169" s="24"/>
      <c r="H169" s="24"/>
      <c r="I169" s="25"/>
      <c r="J169" s="25"/>
      <c r="K169" s="23"/>
    </row>
    <row r="170" spans="1:11" ht="14.25" customHeight="1" x14ac:dyDescent="0.2">
      <c r="A170" s="12"/>
      <c r="D170" s="23"/>
      <c r="F170" s="24"/>
      <c r="H170" s="24"/>
      <c r="I170" s="25"/>
      <c r="J170" s="25"/>
      <c r="K170" s="23"/>
    </row>
    <row r="171" spans="1:11" ht="14.25" customHeight="1" x14ac:dyDescent="0.2">
      <c r="A171" s="12"/>
      <c r="D171" s="23"/>
      <c r="F171" s="24"/>
      <c r="H171" s="24"/>
      <c r="I171" s="25"/>
      <c r="J171" s="25"/>
      <c r="K171" s="23"/>
    </row>
    <row r="172" spans="1:11" ht="14.25" customHeight="1" x14ac:dyDescent="0.2">
      <c r="A172" s="12"/>
      <c r="D172" s="23"/>
      <c r="F172" s="24"/>
      <c r="H172" s="24"/>
      <c r="I172" s="25"/>
      <c r="J172" s="25"/>
      <c r="K172" s="23"/>
    </row>
    <row r="173" spans="1:11" ht="14.25" customHeight="1" x14ac:dyDescent="0.2">
      <c r="A173" s="12"/>
      <c r="D173" s="23"/>
      <c r="F173" s="24"/>
      <c r="H173" s="24"/>
      <c r="I173" s="25"/>
      <c r="J173" s="25"/>
      <c r="K173" s="23"/>
    </row>
    <row r="174" spans="1:11" ht="14.25" customHeight="1" x14ac:dyDescent="0.2">
      <c r="A174" s="12"/>
      <c r="D174" s="23"/>
      <c r="F174" s="24"/>
      <c r="H174" s="24"/>
      <c r="I174" s="25"/>
      <c r="J174" s="25"/>
      <c r="K174" s="23"/>
    </row>
    <row r="175" spans="1:11" ht="14.25" customHeight="1" x14ac:dyDescent="0.2">
      <c r="A175" s="12"/>
      <c r="D175" s="23"/>
      <c r="F175" s="24"/>
      <c r="H175" s="24"/>
      <c r="I175" s="25"/>
      <c r="J175" s="25"/>
      <c r="K175" s="23"/>
    </row>
    <row r="176" spans="1:11" ht="14.25" customHeight="1" x14ac:dyDescent="0.2">
      <c r="A176" s="12"/>
      <c r="D176" s="23"/>
      <c r="F176" s="24"/>
      <c r="H176" s="24"/>
      <c r="I176" s="25"/>
      <c r="J176" s="25"/>
      <c r="K176" s="23"/>
    </row>
    <row r="177" spans="1:11" ht="14.25" customHeight="1" x14ac:dyDescent="0.2">
      <c r="A177" s="12"/>
      <c r="D177" s="23"/>
      <c r="F177" s="24"/>
      <c r="H177" s="24"/>
      <c r="I177" s="25"/>
      <c r="J177" s="25"/>
      <c r="K177" s="23"/>
    </row>
    <row r="178" spans="1:11" ht="14.25" customHeight="1" x14ac:dyDescent="0.2">
      <c r="A178" s="12"/>
      <c r="D178" s="23"/>
      <c r="F178" s="24"/>
      <c r="H178" s="24"/>
      <c r="I178" s="25"/>
      <c r="J178" s="25"/>
      <c r="K178" s="23"/>
    </row>
    <row r="179" spans="1:11" ht="14.25" customHeight="1" x14ac:dyDescent="0.2">
      <c r="A179" s="12"/>
      <c r="D179" s="23"/>
      <c r="F179" s="24"/>
      <c r="H179" s="24"/>
      <c r="I179" s="25"/>
      <c r="J179" s="25"/>
      <c r="K179" s="23"/>
    </row>
    <row r="180" spans="1:11" ht="14.25" customHeight="1" x14ac:dyDescent="0.2">
      <c r="A180" s="12"/>
      <c r="D180" s="23"/>
      <c r="F180" s="24"/>
      <c r="H180" s="24"/>
      <c r="I180" s="25"/>
      <c r="J180" s="25"/>
      <c r="K180" s="23"/>
    </row>
    <row r="181" spans="1:11" ht="14.25" customHeight="1" x14ac:dyDescent="0.2">
      <c r="A181" s="12"/>
      <c r="D181" s="23"/>
      <c r="F181" s="24"/>
      <c r="H181" s="24"/>
      <c r="I181" s="25"/>
      <c r="J181" s="25"/>
      <c r="K181" s="23"/>
    </row>
    <row r="182" spans="1:11" ht="14.25" customHeight="1" x14ac:dyDescent="0.2">
      <c r="A182" s="12"/>
      <c r="D182" s="23"/>
      <c r="F182" s="24"/>
      <c r="H182" s="24"/>
      <c r="I182" s="25"/>
      <c r="J182" s="25"/>
      <c r="K182" s="23"/>
    </row>
    <row r="183" spans="1:11" ht="14.25" customHeight="1" x14ac:dyDescent="0.2">
      <c r="A183" s="12"/>
      <c r="D183" s="23"/>
      <c r="F183" s="24"/>
      <c r="H183" s="24"/>
      <c r="I183" s="25"/>
      <c r="J183" s="25"/>
      <c r="K183" s="23"/>
    </row>
    <row r="184" spans="1:11" ht="14.25" customHeight="1" x14ac:dyDescent="0.2">
      <c r="A184" s="12"/>
      <c r="D184" s="23"/>
      <c r="F184" s="24"/>
      <c r="H184" s="24"/>
      <c r="I184" s="25"/>
      <c r="J184" s="25"/>
      <c r="K184" s="23"/>
    </row>
    <row r="185" spans="1:11" ht="14.25" customHeight="1" x14ac:dyDescent="0.2">
      <c r="A185" s="12"/>
      <c r="D185" s="23"/>
      <c r="F185" s="24"/>
      <c r="H185" s="24"/>
      <c r="I185" s="25"/>
      <c r="J185" s="25"/>
      <c r="K185" s="23"/>
    </row>
    <row r="186" spans="1:11" ht="14.25" customHeight="1" x14ac:dyDescent="0.2">
      <c r="A186" s="12"/>
      <c r="D186" s="23"/>
      <c r="F186" s="24"/>
      <c r="H186" s="24"/>
      <c r="I186" s="25"/>
      <c r="J186" s="25"/>
      <c r="K186" s="23"/>
    </row>
    <row r="187" spans="1:11" ht="14.25" customHeight="1" x14ac:dyDescent="0.2">
      <c r="A187" s="12"/>
      <c r="D187" s="23"/>
      <c r="F187" s="24"/>
      <c r="H187" s="24"/>
      <c r="I187" s="25"/>
      <c r="J187" s="25"/>
      <c r="K187" s="23"/>
    </row>
    <row r="188" spans="1:11" ht="14.25" customHeight="1" x14ac:dyDescent="0.2">
      <c r="A188" s="12"/>
      <c r="D188" s="23"/>
      <c r="F188" s="24"/>
      <c r="H188" s="24"/>
      <c r="I188" s="25"/>
      <c r="J188" s="25"/>
      <c r="K188" s="23"/>
    </row>
    <row r="189" spans="1:11" ht="14.25" customHeight="1" x14ac:dyDescent="0.2">
      <c r="A189" s="12"/>
      <c r="D189" s="23"/>
      <c r="F189" s="24"/>
      <c r="H189" s="24"/>
      <c r="I189" s="25"/>
      <c r="J189" s="25"/>
      <c r="K189" s="23"/>
    </row>
    <row r="190" spans="1:11" ht="14.25" customHeight="1" x14ac:dyDescent="0.2">
      <c r="A190" s="12"/>
      <c r="D190" s="23"/>
      <c r="F190" s="24"/>
      <c r="H190" s="24"/>
      <c r="I190" s="25"/>
      <c r="J190" s="25"/>
      <c r="K190" s="23"/>
    </row>
    <row r="191" spans="1:11" ht="14.25" customHeight="1" x14ac:dyDescent="0.2">
      <c r="A191" s="12"/>
      <c r="D191" s="23"/>
      <c r="F191" s="24"/>
      <c r="H191" s="24"/>
      <c r="I191" s="25"/>
      <c r="J191" s="25"/>
      <c r="K191" s="23"/>
    </row>
    <row r="192" spans="1:11" ht="14.25" customHeight="1" x14ac:dyDescent="0.2">
      <c r="A192" s="12"/>
      <c r="D192" s="23"/>
      <c r="F192" s="24"/>
      <c r="H192" s="24"/>
      <c r="I192" s="25"/>
      <c r="J192" s="25"/>
      <c r="K192" s="23"/>
    </row>
    <row r="193" spans="1:11" ht="14.25" customHeight="1" x14ac:dyDescent="0.2">
      <c r="A193" s="12"/>
      <c r="D193" s="23"/>
      <c r="F193" s="24"/>
      <c r="H193" s="24"/>
      <c r="I193" s="25"/>
      <c r="J193" s="25"/>
      <c r="K193" s="23"/>
    </row>
    <row r="194" spans="1:11" ht="14.25" customHeight="1" x14ac:dyDescent="0.2">
      <c r="A194" s="12"/>
      <c r="D194" s="23"/>
      <c r="F194" s="24"/>
      <c r="H194" s="24"/>
      <c r="I194" s="25"/>
      <c r="J194" s="25"/>
      <c r="K194" s="23"/>
    </row>
    <row r="195" spans="1:11" ht="14.25" customHeight="1" x14ac:dyDescent="0.2">
      <c r="A195" s="12"/>
      <c r="D195" s="23"/>
      <c r="F195" s="24"/>
      <c r="H195" s="24"/>
      <c r="I195" s="25"/>
      <c r="J195" s="25"/>
      <c r="K195" s="23"/>
    </row>
    <row r="196" spans="1:11" ht="14.25" customHeight="1" x14ac:dyDescent="0.2">
      <c r="A196" s="12"/>
      <c r="D196" s="23"/>
      <c r="F196" s="24"/>
      <c r="H196" s="24"/>
      <c r="I196" s="25"/>
      <c r="J196" s="25"/>
      <c r="K196" s="23"/>
    </row>
    <row r="197" spans="1:11" ht="14.25" customHeight="1" x14ac:dyDescent="0.2">
      <c r="A197" s="12"/>
      <c r="D197" s="23"/>
      <c r="F197" s="24"/>
      <c r="H197" s="24"/>
      <c r="I197" s="25"/>
      <c r="J197" s="25"/>
      <c r="K197" s="23"/>
    </row>
    <row r="198" spans="1:11" ht="14.25" customHeight="1" x14ac:dyDescent="0.2">
      <c r="A198" s="12"/>
      <c r="D198" s="23"/>
      <c r="F198" s="24"/>
      <c r="H198" s="24"/>
      <c r="I198" s="25"/>
      <c r="J198" s="25"/>
      <c r="K198" s="23"/>
    </row>
    <row r="199" spans="1:11" ht="14.25" customHeight="1" x14ac:dyDescent="0.2">
      <c r="A199" s="12"/>
      <c r="D199" s="23"/>
      <c r="F199" s="24"/>
      <c r="H199" s="24"/>
      <c r="I199" s="25"/>
      <c r="J199" s="25"/>
      <c r="K199" s="23"/>
    </row>
    <row r="200" spans="1:11" ht="14.25" customHeight="1" x14ac:dyDescent="0.2">
      <c r="A200" s="12"/>
      <c r="D200" s="23"/>
      <c r="F200" s="24"/>
      <c r="H200" s="24"/>
      <c r="I200" s="25"/>
      <c r="J200" s="25"/>
      <c r="K200" s="23"/>
    </row>
    <row r="201" spans="1:11" ht="14.25" customHeight="1" x14ac:dyDescent="0.2">
      <c r="A201" s="12"/>
      <c r="D201" s="23"/>
      <c r="F201" s="24"/>
      <c r="H201" s="24"/>
      <c r="I201" s="25"/>
      <c r="J201" s="25"/>
      <c r="K201" s="23"/>
    </row>
    <row r="202" spans="1:11" ht="14.25" customHeight="1" x14ac:dyDescent="0.2">
      <c r="A202" s="12"/>
      <c r="D202" s="23"/>
      <c r="F202" s="24"/>
      <c r="H202" s="24"/>
      <c r="I202" s="25"/>
      <c r="J202" s="25"/>
      <c r="K202" s="23"/>
    </row>
    <row r="203" spans="1:11" ht="14.25" customHeight="1" x14ac:dyDescent="0.2">
      <c r="A203" s="12"/>
      <c r="D203" s="23"/>
      <c r="F203" s="24"/>
      <c r="H203" s="24"/>
      <c r="I203" s="25"/>
      <c r="J203" s="25"/>
      <c r="K203" s="23"/>
    </row>
    <row r="204" spans="1:11" ht="14.25" customHeight="1" x14ac:dyDescent="0.2">
      <c r="A204" s="12"/>
      <c r="D204" s="23"/>
      <c r="F204" s="24"/>
      <c r="H204" s="24"/>
      <c r="I204" s="25"/>
      <c r="J204" s="25"/>
      <c r="K204" s="23"/>
    </row>
    <row r="205" spans="1:11" ht="14.25" customHeight="1" x14ac:dyDescent="0.2">
      <c r="A205" s="12"/>
      <c r="D205" s="23"/>
      <c r="F205" s="24"/>
      <c r="H205" s="24"/>
      <c r="I205" s="25"/>
      <c r="J205" s="25"/>
      <c r="K205" s="23"/>
    </row>
    <row r="206" spans="1:11" ht="14.25" customHeight="1" x14ac:dyDescent="0.2">
      <c r="A206" s="12"/>
      <c r="D206" s="23"/>
      <c r="F206" s="24"/>
      <c r="H206" s="24"/>
      <c r="I206" s="25"/>
      <c r="J206" s="25"/>
      <c r="K206" s="23"/>
    </row>
    <row r="207" spans="1:11" ht="14.25" customHeight="1" x14ac:dyDescent="0.2">
      <c r="A207" s="12"/>
      <c r="D207" s="23"/>
      <c r="F207" s="24"/>
      <c r="H207" s="24"/>
      <c r="I207" s="25"/>
      <c r="J207" s="25"/>
      <c r="K207" s="23"/>
    </row>
    <row r="208" spans="1:11" ht="14.25" customHeight="1" x14ac:dyDescent="0.2">
      <c r="A208" s="12"/>
      <c r="D208" s="23"/>
      <c r="F208" s="24"/>
      <c r="H208" s="24"/>
      <c r="I208" s="25"/>
      <c r="J208" s="25"/>
      <c r="K208" s="23"/>
    </row>
    <row r="209" spans="1:11" ht="14.25" customHeight="1" x14ac:dyDescent="0.2">
      <c r="A209" s="12"/>
      <c r="D209" s="23"/>
      <c r="F209" s="24"/>
      <c r="H209" s="24"/>
      <c r="I209" s="25"/>
      <c r="J209" s="25"/>
      <c r="K209" s="23"/>
    </row>
    <row r="210" spans="1:11" ht="14.25" customHeight="1" x14ac:dyDescent="0.2">
      <c r="A210" s="12"/>
      <c r="D210" s="23"/>
      <c r="F210" s="24"/>
      <c r="H210" s="24"/>
      <c r="I210" s="25"/>
      <c r="J210" s="25"/>
      <c r="K210" s="23"/>
    </row>
    <row r="211" spans="1:11" ht="14.25" customHeight="1" x14ac:dyDescent="0.2">
      <c r="A211" s="12"/>
      <c r="D211" s="23"/>
      <c r="F211" s="24"/>
      <c r="H211" s="24"/>
      <c r="I211" s="25"/>
      <c r="J211" s="25"/>
      <c r="K211" s="23"/>
    </row>
    <row r="212" spans="1:11" ht="14.25" customHeight="1" x14ac:dyDescent="0.2">
      <c r="A212" s="12"/>
      <c r="D212" s="23"/>
      <c r="F212" s="24"/>
      <c r="H212" s="24"/>
      <c r="I212" s="25"/>
      <c r="J212" s="25"/>
      <c r="K212" s="23"/>
    </row>
    <row r="213" spans="1:11" ht="14.25" customHeight="1" x14ac:dyDescent="0.2">
      <c r="A213" s="12"/>
      <c r="D213" s="23"/>
      <c r="F213" s="24"/>
      <c r="H213" s="24"/>
      <c r="I213" s="25"/>
      <c r="J213" s="25"/>
      <c r="K213" s="23"/>
    </row>
    <row r="214" spans="1:11" ht="14.25" customHeight="1" x14ac:dyDescent="0.2">
      <c r="A214" s="12"/>
      <c r="D214" s="23"/>
      <c r="F214" s="24"/>
      <c r="H214" s="24"/>
      <c r="I214" s="25"/>
      <c r="J214" s="25"/>
      <c r="K214" s="23"/>
    </row>
    <row r="215" spans="1:11" ht="14.25" customHeight="1" x14ac:dyDescent="0.2">
      <c r="A215" s="12"/>
      <c r="D215" s="23"/>
      <c r="F215" s="24"/>
      <c r="H215" s="24"/>
      <c r="I215" s="25"/>
      <c r="J215" s="25"/>
      <c r="K215" s="23"/>
    </row>
    <row r="216" spans="1:11" ht="14.25" customHeight="1" x14ac:dyDescent="0.2">
      <c r="A216" s="12"/>
      <c r="D216" s="23"/>
      <c r="F216" s="24"/>
      <c r="H216" s="24"/>
      <c r="I216" s="25"/>
      <c r="J216" s="25"/>
      <c r="K216" s="23"/>
    </row>
    <row r="217" spans="1:11" ht="14.25" customHeight="1" x14ac:dyDescent="0.2">
      <c r="A217" s="12"/>
      <c r="D217" s="23"/>
      <c r="F217" s="24"/>
      <c r="H217" s="24"/>
      <c r="I217" s="25"/>
      <c r="J217" s="25"/>
      <c r="K217" s="23"/>
    </row>
    <row r="218" spans="1:11" ht="14.25" customHeight="1" x14ac:dyDescent="0.2">
      <c r="A218" s="12"/>
      <c r="D218" s="23"/>
      <c r="F218" s="24"/>
      <c r="H218" s="24"/>
      <c r="I218" s="25"/>
      <c r="J218" s="25"/>
      <c r="K218" s="23"/>
    </row>
    <row r="219" spans="1:11" ht="14.25" customHeight="1" x14ac:dyDescent="0.2">
      <c r="A219" s="12"/>
      <c r="D219" s="23"/>
      <c r="F219" s="24"/>
      <c r="H219" s="24"/>
      <c r="I219" s="25"/>
      <c r="J219" s="25"/>
      <c r="K219" s="23"/>
    </row>
    <row r="220" spans="1:11" ht="14.25" customHeight="1" x14ac:dyDescent="0.2">
      <c r="A220" s="12"/>
      <c r="D220" s="23"/>
      <c r="F220" s="24"/>
      <c r="H220" s="24"/>
      <c r="I220" s="25"/>
      <c r="J220" s="25"/>
      <c r="K220" s="23"/>
    </row>
    <row r="221" spans="1:11" ht="14.25" customHeight="1" x14ac:dyDescent="0.2">
      <c r="A221" s="12"/>
      <c r="D221" s="23"/>
      <c r="F221" s="24"/>
      <c r="H221" s="24"/>
      <c r="I221" s="25"/>
      <c r="J221" s="25"/>
      <c r="K221" s="23"/>
    </row>
    <row r="222" spans="1:11" ht="14.25" customHeight="1" x14ac:dyDescent="0.2">
      <c r="A222" s="12"/>
      <c r="D222" s="23"/>
      <c r="F222" s="24"/>
      <c r="H222" s="24"/>
      <c r="I222" s="25"/>
      <c r="J222" s="25"/>
      <c r="K222" s="23"/>
    </row>
    <row r="223" spans="1:11" ht="14.25" customHeight="1" x14ac:dyDescent="0.2">
      <c r="A223" s="12"/>
      <c r="D223" s="23"/>
      <c r="F223" s="24"/>
      <c r="H223" s="24"/>
      <c r="I223" s="25"/>
      <c r="J223" s="25"/>
      <c r="K223" s="23"/>
    </row>
    <row r="224" spans="1:11" ht="14.25" customHeight="1" x14ac:dyDescent="0.2">
      <c r="A224" s="12"/>
      <c r="D224" s="23"/>
      <c r="F224" s="24"/>
      <c r="H224" s="24"/>
      <c r="I224" s="25"/>
      <c r="J224" s="25"/>
      <c r="K224" s="23"/>
    </row>
    <row r="225" spans="1:11" ht="14.25" customHeight="1" x14ac:dyDescent="0.2">
      <c r="A225" s="12"/>
      <c r="D225" s="23"/>
      <c r="F225" s="24"/>
      <c r="H225" s="24"/>
      <c r="I225" s="25"/>
      <c r="J225" s="25"/>
      <c r="K225" s="23"/>
    </row>
    <row r="226" spans="1:11" ht="14.25" customHeight="1" x14ac:dyDescent="0.2">
      <c r="A226" s="12"/>
      <c r="D226" s="23"/>
      <c r="F226" s="24"/>
      <c r="H226" s="24"/>
      <c r="I226" s="25"/>
      <c r="J226" s="25"/>
      <c r="K226" s="23"/>
    </row>
    <row r="227" spans="1:11" ht="14.25" customHeight="1" x14ac:dyDescent="0.2">
      <c r="A227" s="12"/>
      <c r="D227" s="23"/>
      <c r="F227" s="24"/>
      <c r="H227" s="24"/>
      <c r="I227" s="25"/>
      <c r="J227" s="25"/>
      <c r="K227" s="23"/>
    </row>
    <row r="228" spans="1:11" ht="14.25" customHeight="1" x14ac:dyDescent="0.2">
      <c r="A228" s="12"/>
      <c r="D228" s="23"/>
      <c r="F228" s="24"/>
      <c r="H228" s="24"/>
      <c r="I228" s="25"/>
      <c r="J228" s="25"/>
      <c r="K228" s="23"/>
    </row>
    <row r="229" spans="1:11" ht="14.25" customHeight="1" x14ac:dyDescent="0.2">
      <c r="A229" s="12"/>
      <c r="D229" s="23"/>
      <c r="F229" s="24"/>
      <c r="H229" s="24"/>
      <c r="I229" s="25"/>
      <c r="J229" s="25"/>
      <c r="K229" s="23"/>
    </row>
    <row r="230" spans="1:11" ht="14.25" customHeight="1" x14ac:dyDescent="0.2">
      <c r="A230" s="12"/>
      <c r="D230" s="23"/>
      <c r="F230" s="24"/>
      <c r="H230" s="24"/>
      <c r="I230" s="25"/>
      <c r="J230" s="25"/>
      <c r="K230" s="23"/>
    </row>
    <row r="231" spans="1:11" ht="14.25" customHeight="1" x14ac:dyDescent="0.2">
      <c r="A231" s="12"/>
      <c r="D231" s="23"/>
      <c r="F231" s="24"/>
      <c r="H231" s="24"/>
      <c r="I231" s="25"/>
      <c r="J231" s="25"/>
      <c r="K231" s="23"/>
    </row>
    <row r="232" spans="1:11" ht="14.25" customHeight="1" x14ac:dyDescent="0.2">
      <c r="A232" s="12"/>
      <c r="D232" s="23"/>
      <c r="F232" s="24"/>
      <c r="H232" s="24"/>
      <c r="I232" s="25"/>
      <c r="J232" s="25"/>
      <c r="K232" s="23"/>
    </row>
    <row r="233" spans="1:11" ht="14.25" customHeight="1" x14ac:dyDescent="0.2">
      <c r="A233" s="12"/>
      <c r="D233" s="23"/>
      <c r="F233" s="24"/>
      <c r="H233" s="24"/>
      <c r="I233" s="25"/>
      <c r="J233" s="25"/>
      <c r="K233" s="23"/>
    </row>
    <row r="234" spans="1:11" ht="14.25" customHeight="1" x14ac:dyDescent="0.2">
      <c r="A234" s="12"/>
      <c r="D234" s="23"/>
      <c r="F234" s="24"/>
      <c r="H234" s="24"/>
      <c r="I234" s="25"/>
      <c r="J234" s="25"/>
      <c r="K234" s="23"/>
    </row>
    <row r="235" spans="1:11" ht="14.25" customHeight="1" x14ac:dyDescent="0.2">
      <c r="A235" s="12"/>
      <c r="D235" s="23"/>
      <c r="F235" s="24"/>
      <c r="H235" s="24"/>
      <c r="I235" s="25"/>
      <c r="J235" s="25"/>
      <c r="K235" s="23"/>
    </row>
    <row r="236" spans="1:11" ht="14.25" customHeight="1" x14ac:dyDescent="0.2">
      <c r="A236" s="12"/>
      <c r="D236" s="23"/>
      <c r="F236" s="24"/>
      <c r="H236" s="24"/>
      <c r="I236" s="25"/>
      <c r="J236" s="25"/>
      <c r="K236" s="23"/>
    </row>
    <row r="237" spans="1:11" ht="14.25" customHeight="1" x14ac:dyDescent="0.2">
      <c r="A237" s="12"/>
      <c r="D237" s="23"/>
      <c r="F237" s="24"/>
      <c r="H237" s="24"/>
      <c r="I237" s="25"/>
      <c r="J237" s="25"/>
      <c r="K237" s="23"/>
    </row>
    <row r="238" spans="1:11" ht="14.25" customHeight="1" x14ac:dyDescent="0.2">
      <c r="A238" s="12"/>
      <c r="D238" s="23"/>
      <c r="F238" s="24"/>
      <c r="H238" s="24"/>
      <c r="I238" s="25"/>
      <c r="J238" s="25"/>
      <c r="K238" s="23"/>
    </row>
    <row r="239" spans="1:11" ht="14.25" customHeight="1" x14ac:dyDescent="0.2">
      <c r="A239" s="12"/>
      <c r="D239" s="23"/>
      <c r="F239" s="24"/>
      <c r="H239" s="24"/>
      <c r="I239" s="25"/>
      <c r="J239" s="25"/>
      <c r="K239" s="23"/>
    </row>
    <row r="240" spans="1:11" ht="14.25" customHeight="1" x14ac:dyDescent="0.2">
      <c r="A240" s="12"/>
      <c r="D240" s="23"/>
      <c r="F240" s="24"/>
      <c r="H240" s="24"/>
      <c r="I240" s="25"/>
      <c r="J240" s="25"/>
      <c r="K240" s="23"/>
    </row>
    <row r="241" spans="1:11" ht="14.25" customHeight="1" x14ac:dyDescent="0.2">
      <c r="A241" s="12"/>
      <c r="D241" s="23"/>
      <c r="F241" s="24"/>
      <c r="H241" s="24"/>
      <c r="I241" s="25"/>
      <c r="J241" s="25"/>
      <c r="K241" s="23"/>
    </row>
    <row r="242" spans="1:11" ht="14.25" customHeight="1" x14ac:dyDescent="0.2">
      <c r="A242" s="12"/>
      <c r="D242" s="23"/>
      <c r="F242" s="24"/>
      <c r="H242" s="24"/>
      <c r="I242" s="25"/>
      <c r="J242" s="25"/>
      <c r="K242" s="23"/>
    </row>
    <row r="243" spans="1:11" ht="14.25" customHeight="1" x14ac:dyDescent="0.2">
      <c r="A243" s="12"/>
      <c r="D243" s="23"/>
      <c r="F243" s="24"/>
      <c r="H243" s="24"/>
      <c r="I243" s="25"/>
      <c r="J243" s="25"/>
      <c r="K243" s="23"/>
    </row>
    <row r="244" spans="1:11" ht="14.25" customHeight="1" x14ac:dyDescent="0.2">
      <c r="A244" s="12"/>
      <c r="D244" s="23"/>
      <c r="F244" s="24"/>
      <c r="H244" s="24"/>
      <c r="I244" s="25"/>
      <c r="J244" s="25"/>
      <c r="K244" s="23"/>
    </row>
    <row r="245" spans="1:11" ht="14.25" customHeight="1" x14ac:dyDescent="0.2">
      <c r="A245" s="12"/>
      <c r="D245" s="23"/>
      <c r="F245" s="24"/>
      <c r="H245" s="24"/>
      <c r="I245" s="25"/>
      <c r="J245" s="25"/>
      <c r="K245" s="23"/>
    </row>
    <row r="246" spans="1:11" ht="14.25" customHeight="1" x14ac:dyDescent="0.2">
      <c r="A246" s="12"/>
      <c r="D246" s="23"/>
      <c r="F246" s="24"/>
      <c r="H246" s="24"/>
      <c r="I246" s="25"/>
      <c r="J246" s="25"/>
      <c r="K246" s="23"/>
    </row>
    <row r="247" spans="1:11" ht="14.25" customHeight="1" x14ac:dyDescent="0.2">
      <c r="A247" s="12"/>
      <c r="D247" s="23"/>
      <c r="F247" s="24"/>
      <c r="H247" s="24"/>
      <c r="I247" s="25"/>
      <c r="J247" s="25"/>
      <c r="K247" s="23"/>
    </row>
    <row r="248" spans="1:11" ht="14.25" customHeight="1" x14ac:dyDescent="0.2">
      <c r="A248" s="12"/>
      <c r="D248" s="23"/>
      <c r="F248" s="24"/>
      <c r="H248" s="24"/>
      <c r="I248" s="25"/>
      <c r="J248" s="25"/>
      <c r="K248" s="23"/>
    </row>
    <row r="249" spans="1:11" ht="14.25" customHeight="1" x14ac:dyDescent="0.2">
      <c r="A249" s="12"/>
      <c r="D249" s="23"/>
      <c r="F249" s="24"/>
      <c r="H249" s="24"/>
      <c r="I249" s="25"/>
      <c r="J249" s="25"/>
      <c r="K249" s="23"/>
    </row>
    <row r="250" spans="1:11" ht="14.25" customHeight="1" x14ac:dyDescent="0.2">
      <c r="A250" s="12"/>
      <c r="D250" s="23"/>
      <c r="F250" s="24"/>
      <c r="H250" s="24"/>
      <c r="I250" s="25"/>
      <c r="J250" s="25"/>
      <c r="K250" s="23"/>
    </row>
    <row r="251" spans="1:11" ht="14.25" customHeight="1" x14ac:dyDescent="0.2">
      <c r="A251" s="12"/>
      <c r="D251" s="23"/>
      <c r="F251" s="24"/>
      <c r="H251" s="24"/>
      <c r="I251" s="25"/>
      <c r="J251" s="25"/>
      <c r="K251" s="23"/>
    </row>
    <row r="252" spans="1:11" ht="14.25" customHeight="1" x14ac:dyDescent="0.2">
      <c r="A252" s="12"/>
      <c r="D252" s="23"/>
      <c r="F252" s="24"/>
      <c r="H252" s="24"/>
      <c r="I252" s="25"/>
      <c r="J252" s="25"/>
      <c r="K252" s="23"/>
    </row>
    <row r="253" spans="1:11" ht="14.25" customHeight="1" x14ac:dyDescent="0.2">
      <c r="A253" s="12"/>
      <c r="D253" s="23"/>
      <c r="F253" s="24"/>
      <c r="H253" s="24"/>
      <c r="I253" s="25"/>
      <c r="J253" s="25"/>
      <c r="K253" s="23"/>
    </row>
    <row r="254" spans="1:11" ht="14.25" customHeight="1" x14ac:dyDescent="0.2">
      <c r="A254" s="12"/>
      <c r="D254" s="23"/>
      <c r="F254" s="24"/>
      <c r="H254" s="24"/>
      <c r="I254" s="25"/>
      <c r="J254" s="25"/>
      <c r="K254" s="23"/>
    </row>
    <row r="255" spans="1:11" ht="14.25" customHeight="1" x14ac:dyDescent="0.2">
      <c r="A255" s="12"/>
      <c r="D255" s="23"/>
      <c r="F255" s="24"/>
      <c r="H255" s="24"/>
      <c r="I255" s="25"/>
      <c r="J255" s="25"/>
      <c r="K255" s="23"/>
    </row>
    <row r="256" spans="1:11" ht="14.25" customHeight="1" x14ac:dyDescent="0.2">
      <c r="A256" s="12"/>
      <c r="D256" s="23"/>
      <c r="F256" s="24"/>
      <c r="H256" s="24"/>
      <c r="I256" s="25"/>
      <c r="J256" s="25"/>
      <c r="K256" s="23"/>
    </row>
    <row r="257" spans="1:11" ht="14.25" customHeight="1" x14ac:dyDescent="0.2">
      <c r="A257" s="12"/>
      <c r="D257" s="23"/>
      <c r="F257" s="24"/>
      <c r="H257" s="24"/>
      <c r="I257" s="25"/>
      <c r="J257" s="25"/>
      <c r="K257" s="23"/>
    </row>
    <row r="258" spans="1:11" ht="14.25" customHeight="1" x14ac:dyDescent="0.2">
      <c r="A258" s="12"/>
      <c r="D258" s="23"/>
      <c r="F258" s="24"/>
      <c r="H258" s="24"/>
      <c r="I258" s="25"/>
      <c r="J258" s="25"/>
      <c r="K258" s="23"/>
    </row>
    <row r="259" spans="1:11" ht="14.25" customHeight="1" x14ac:dyDescent="0.2">
      <c r="A259" s="12"/>
      <c r="D259" s="23"/>
      <c r="F259" s="24"/>
      <c r="H259" s="24"/>
      <c r="I259" s="25"/>
      <c r="J259" s="25"/>
      <c r="K259" s="23"/>
    </row>
    <row r="260" spans="1:11" ht="14.25" customHeight="1" x14ac:dyDescent="0.2">
      <c r="A260" s="12"/>
      <c r="D260" s="23"/>
      <c r="F260" s="24"/>
      <c r="H260" s="24"/>
      <c r="I260" s="25"/>
      <c r="J260" s="25"/>
      <c r="K260" s="23"/>
    </row>
    <row r="261" spans="1:11" ht="14.25" customHeight="1" x14ac:dyDescent="0.2">
      <c r="A261" s="12"/>
      <c r="D261" s="23"/>
      <c r="F261" s="24"/>
      <c r="H261" s="24"/>
      <c r="I261" s="25"/>
      <c r="J261" s="25"/>
      <c r="K261" s="23"/>
    </row>
    <row r="262" spans="1:11" ht="14.25" customHeight="1" x14ac:dyDescent="0.2">
      <c r="A262" s="12"/>
      <c r="D262" s="23"/>
      <c r="F262" s="24"/>
      <c r="H262" s="24"/>
      <c r="I262" s="25"/>
      <c r="J262" s="25"/>
      <c r="K262" s="23"/>
    </row>
    <row r="263" spans="1:11" ht="14.25" customHeight="1" x14ac:dyDescent="0.2">
      <c r="A263" s="12"/>
      <c r="D263" s="23"/>
      <c r="F263" s="24"/>
      <c r="H263" s="24"/>
      <c r="I263" s="25"/>
      <c r="J263" s="25"/>
      <c r="K263" s="23"/>
    </row>
    <row r="264" spans="1:11" ht="14.25" customHeight="1" x14ac:dyDescent="0.2">
      <c r="A264" s="12"/>
      <c r="D264" s="23"/>
      <c r="F264" s="24"/>
      <c r="H264" s="24"/>
      <c r="I264" s="25"/>
      <c r="J264" s="25"/>
      <c r="K264" s="23"/>
    </row>
    <row r="265" spans="1:11" ht="14.25" customHeight="1" x14ac:dyDescent="0.2">
      <c r="A265" s="12"/>
      <c r="D265" s="23"/>
      <c r="F265" s="24"/>
      <c r="H265" s="24"/>
      <c r="I265" s="25"/>
      <c r="J265" s="25"/>
      <c r="K265" s="23"/>
    </row>
    <row r="266" spans="1:11" ht="14.25" customHeight="1" x14ac:dyDescent="0.2">
      <c r="A266" s="12"/>
      <c r="D266" s="23"/>
      <c r="F266" s="24"/>
      <c r="H266" s="24"/>
      <c r="I266" s="25"/>
      <c r="J266" s="25"/>
      <c r="K266" s="23"/>
    </row>
    <row r="267" spans="1:11" ht="14.25" customHeight="1" x14ac:dyDescent="0.2">
      <c r="A267" s="12"/>
      <c r="D267" s="23"/>
      <c r="F267" s="24"/>
      <c r="H267" s="24"/>
      <c r="I267" s="25"/>
      <c r="J267" s="25"/>
      <c r="K267" s="23"/>
    </row>
    <row r="268" spans="1:11" ht="14.25" customHeight="1" x14ac:dyDescent="0.2">
      <c r="A268" s="12"/>
      <c r="D268" s="23"/>
      <c r="F268" s="24"/>
      <c r="H268" s="24"/>
      <c r="I268" s="25"/>
      <c r="J268" s="25"/>
      <c r="K268" s="23"/>
    </row>
    <row r="269" spans="1:11" ht="14.25" customHeight="1" x14ac:dyDescent="0.2">
      <c r="A269" s="12"/>
      <c r="D269" s="23"/>
      <c r="F269" s="24"/>
      <c r="H269" s="24"/>
      <c r="I269" s="25"/>
      <c r="J269" s="25"/>
      <c r="K269" s="23"/>
    </row>
    <row r="270" spans="1:11" ht="14.25" customHeight="1" x14ac:dyDescent="0.2">
      <c r="A270" s="12"/>
      <c r="D270" s="23"/>
      <c r="F270" s="24"/>
      <c r="H270" s="24"/>
      <c r="I270" s="25"/>
      <c r="J270" s="25"/>
      <c r="K270" s="23"/>
    </row>
    <row r="271" spans="1:11" ht="14.25" customHeight="1" x14ac:dyDescent="0.2">
      <c r="A271" s="12"/>
      <c r="D271" s="23"/>
      <c r="F271" s="24"/>
      <c r="H271" s="24"/>
      <c r="I271" s="25"/>
      <c r="J271" s="25"/>
      <c r="K271" s="23"/>
    </row>
    <row r="272" spans="1:11" ht="14.25" customHeight="1" x14ac:dyDescent="0.2">
      <c r="A272" s="12"/>
      <c r="D272" s="23"/>
      <c r="F272" s="24"/>
      <c r="H272" s="24"/>
      <c r="I272" s="25"/>
      <c r="J272" s="25"/>
      <c r="K272" s="23"/>
    </row>
    <row r="273" spans="1:11" ht="14.25" customHeight="1" x14ac:dyDescent="0.2">
      <c r="A273" s="12"/>
      <c r="D273" s="23"/>
      <c r="F273" s="24"/>
      <c r="H273" s="24"/>
      <c r="I273" s="25"/>
      <c r="J273" s="25"/>
      <c r="K273" s="23"/>
    </row>
    <row r="274" spans="1:11" ht="14.25" customHeight="1" x14ac:dyDescent="0.2">
      <c r="A274" s="12"/>
      <c r="D274" s="23"/>
      <c r="F274" s="24"/>
      <c r="H274" s="24"/>
      <c r="I274" s="25"/>
      <c r="J274" s="25"/>
      <c r="K274" s="23"/>
    </row>
    <row r="275" spans="1:11" ht="14.25" customHeight="1" x14ac:dyDescent="0.2">
      <c r="A275" s="12"/>
      <c r="D275" s="23"/>
      <c r="F275" s="24"/>
      <c r="H275" s="24"/>
      <c r="I275" s="25"/>
      <c r="J275" s="25"/>
      <c r="K275" s="23"/>
    </row>
    <row r="276" spans="1:11" ht="14.25" customHeight="1" x14ac:dyDescent="0.2">
      <c r="A276" s="12"/>
      <c r="D276" s="23"/>
      <c r="F276" s="24"/>
      <c r="H276" s="24"/>
      <c r="I276" s="25"/>
      <c r="J276" s="25"/>
      <c r="K276" s="23"/>
    </row>
    <row r="277" spans="1:11" ht="14.25" customHeight="1" x14ac:dyDescent="0.2">
      <c r="A277" s="12"/>
      <c r="D277" s="23"/>
      <c r="F277" s="24"/>
      <c r="H277" s="24"/>
      <c r="I277" s="25"/>
      <c r="J277" s="25"/>
      <c r="K277" s="23"/>
    </row>
    <row r="278" spans="1:11" ht="14.25" customHeight="1" x14ac:dyDescent="0.2">
      <c r="A278" s="12"/>
      <c r="D278" s="23"/>
      <c r="F278" s="24"/>
      <c r="H278" s="24"/>
      <c r="I278" s="25"/>
      <c r="J278" s="25"/>
      <c r="K278" s="23"/>
    </row>
    <row r="279" spans="1:11" ht="14.25" customHeight="1" x14ac:dyDescent="0.2">
      <c r="A279" s="12"/>
      <c r="D279" s="23"/>
      <c r="F279" s="24"/>
      <c r="H279" s="24"/>
      <c r="I279" s="25"/>
      <c r="J279" s="25"/>
      <c r="K279" s="23"/>
    </row>
    <row r="280" spans="1:11" ht="14.25" customHeight="1" x14ac:dyDescent="0.2">
      <c r="A280" s="12"/>
      <c r="D280" s="23"/>
      <c r="F280" s="24"/>
      <c r="H280" s="24"/>
      <c r="I280" s="25"/>
      <c r="J280" s="25"/>
      <c r="K280" s="23"/>
    </row>
    <row r="281" spans="1:11" ht="14.25" customHeight="1" x14ac:dyDescent="0.2">
      <c r="A281" s="12"/>
      <c r="D281" s="23"/>
      <c r="F281" s="24"/>
      <c r="H281" s="24"/>
      <c r="I281" s="25"/>
      <c r="J281" s="25"/>
      <c r="K281" s="23"/>
    </row>
    <row r="282" spans="1:11" ht="14.25" customHeight="1" x14ac:dyDescent="0.2">
      <c r="A282" s="12"/>
      <c r="D282" s="23"/>
      <c r="F282" s="24"/>
      <c r="H282" s="24"/>
      <c r="I282" s="25"/>
      <c r="J282" s="25"/>
      <c r="K282" s="23"/>
    </row>
    <row r="283" spans="1:11" ht="14.25" customHeight="1" x14ac:dyDescent="0.2">
      <c r="A283" s="12"/>
      <c r="D283" s="23"/>
      <c r="F283" s="24"/>
      <c r="H283" s="24"/>
      <c r="I283" s="25"/>
      <c r="J283" s="25"/>
      <c r="K283" s="23"/>
    </row>
    <row r="284" spans="1:11" ht="14.25" customHeight="1" x14ac:dyDescent="0.2">
      <c r="A284" s="12"/>
      <c r="D284" s="23"/>
      <c r="F284" s="24"/>
      <c r="H284" s="24"/>
      <c r="I284" s="25"/>
      <c r="J284" s="25"/>
      <c r="K284" s="23"/>
    </row>
    <row r="285" spans="1:11" ht="14.25" customHeight="1" x14ac:dyDescent="0.2">
      <c r="A285" s="12"/>
      <c r="D285" s="23"/>
      <c r="F285" s="24"/>
      <c r="H285" s="24"/>
      <c r="I285" s="25"/>
      <c r="J285" s="25"/>
      <c r="K285" s="23"/>
    </row>
    <row r="286" spans="1:11" ht="14.25" customHeight="1" x14ac:dyDescent="0.2">
      <c r="A286" s="12"/>
      <c r="D286" s="23"/>
      <c r="F286" s="24"/>
      <c r="H286" s="24"/>
      <c r="I286" s="25"/>
      <c r="J286" s="25"/>
      <c r="K286" s="23"/>
    </row>
    <row r="287" spans="1:11" ht="14.25" customHeight="1" x14ac:dyDescent="0.2">
      <c r="A287" s="12"/>
      <c r="D287" s="23"/>
      <c r="F287" s="24"/>
      <c r="H287" s="24"/>
      <c r="I287" s="25"/>
      <c r="J287" s="25"/>
      <c r="K287" s="23"/>
    </row>
    <row r="288" spans="1:11" ht="14.25" customHeight="1" x14ac:dyDescent="0.2">
      <c r="A288" s="12"/>
      <c r="D288" s="23"/>
      <c r="F288" s="24"/>
      <c r="H288" s="24"/>
      <c r="I288" s="25"/>
      <c r="J288" s="25"/>
      <c r="K288" s="23"/>
    </row>
    <row r="289" spans="1:11" ht="14.25" customHeight="1" x14ac:dyDescent="0.2">
      <c r="A289" s="12"/>
      <c r="D289" s="23"/>
      <c r="F289" s="24"/>
      <c r="H289" s="24"/>
      <c r="I289" s="25"/>
      <c r="J289" s="25"/>
      <c r="K289" s="23"/>
    </row>
    <row r="290" spans="1:11" ht="14.25" customHeight="1" x14ac:dyDescent="0.2">
      <c r="A290" s="12"/>
      <c r="D290" s="23"/>
      <c r="F290" s="24"/>
      <c r="H290" s="24"/>
      <c r="I290" s="25"/>
      <c r="J290" s="25"/>
      <c r="K290" s="23"/>
    </row>
    <row r="291" spans="1:11" ht="14.25" customHeight="1" x14ac:dyDescent="0.2">
      <c r="A291" s="12"/>
      <c r="D291" s="23"/>
      <c r="F291" s="24"/>
      <c r="H291" s="24"/>
      <c r="I291" s="25"/>
      <c r="J291" s="25"/>
      <c r="K291" s="23"/>
    </row>
    <row r="292" spans="1:11" ht="14.25" customHeight="1" x14ac:dyDescent="0.2">
      <c r="A292" s="12"/>
      <c r="D292" s="23"/>
      <c r="F292" s="24"/>
      <c r="H292" s="24"/>
      <c r="I292" s="25"/>
      <c r="J292" s="25"/>
      <c r="K292" s="23"/>
    </row>
    <row r="293" spans="1:11" ht="14.25" customHeight="1" x14ac:dyDescent="0.2">
      <c r="A293" s="12"/>
      <c r="D293" s="23"/>
      <c r="F293" s="24"/>
      <c r="H293" s="24"/>
      <c r="I293" s="25"/>
      <c r="J293" s="25"/>
      <c r="K293" s="23"/>
    </row>
    <row r="294" spans="1:11" ht="14.25" customHeight="1" x14ac:dyDescent="0.2">
      <c r="A294" s="12"/>
      <c r="D294" s="23"/>
      <c r="F294" s="24"/>
      <c r="H294" s="24"/>
      <c r="I294" s="25"/>
      <c r="J294" s="25"/>
      <c r="K294" s="23"/>
    </row>
    <row r="295" spans="1:11" ht="14.25" customHeight="1" x14ac:dyDescent="0.2">
      <c r="A295" s="12"/>
      <c r="D295" s="23"/>
      <c r="F295" s="24"/>
      <c r="H295" s="24"/>
      <c r="I295" s="25"/>
      <c r="J295" s="25"/>
      <c r="K295" s="23"/>
    </row>
    <row r="296" spans="1:11" ht="14.25" customHeight="1" x14ac:dyDescent="0.2">
      <c r="A296" s="12"/>
      <c r="D296" s="23"/>
      <c r="F296" s="24"/>
      <c r="H296" s="24"/>
      <c r="I296" s="25"/>
      <c r="J296" s="25"/>
      <c r="K296" s="23"/>
    </row>
    <row r="297" spans="1:11" ht="14.25" customHeight="1" x14ac:dyDescent="0.2">
      <c r="A297" s="12"/>
      <c r="D297" s="23"/>
      <c r="F297" s="24"/>
      <c r="H297" s="24"/>
      <c r="I297" s="25"/>
      <c r="J297" s="25"/>
      <c r="K297" s="23"/>
    </row>
    <row r="298" spans="1:11" ht="14.25" customHeight="1" x14ac:dyDescent="0.2">
      <c r="A298" s="12"/>
      <c r="D298" s="23"/>
      <c r="F298" s="24"/>
      <c r="H298" s="24"/>
      <c r="I298" s="25"/>
      <c r="J298" s="25"/>
      <c r="K298" s="23"/>
    </row>
    <row r="299" spans="1:11" ht="14.25" customHeight="1" x14ac:dyDescent="0.2">
      <c r="A299" s="12"/>
      <c r="D299" s="23"/>
      <c r="F299" s="24"/>
      <c r="H299" s="24"/>
      <c r="I299" s="25"/>
      <c r="J299" s="25"/>
      <c r="K299" s="23"/>
    </row>
    <row r="300" spans="1:11" ht="14.25" customHeight="1" x14ac:dyDescent="0.2">
      <c r="A300" s="12"/>
      <c r="D300" s="23"/>
      <c r="F300" s="24"/>
      <c r="H300" s="24"/>
      <c r="I300" s="25"/>
      <c r="J300" s="25"/>
      <c r="K300" s="23"/>
    </row>
    <row r="301" spans="1:11" ht="14.25" customHeight="1" x14ac:dyDescent="0.2">
      <c r="A301" s="12"/>
      <c r="D301" s="23"/>
      <c r="F301" s="24"/>
      <c r="H301" s="24"/>
      <c r="I301" s="25"/>
      <c r="J301" s="25"/>
      <c r="K301" s="23"/>
    </row>
    <row r="302" spans="1:11" ht="14.25" customHeight="1" x14ac:dyDescent="0.2">
      <c r="A302" s="12"/>
      <c r="D302" s="23"/>
      <c r="F302" s="24"/>
      <c r="H302" s="24"/>
      <c r="I302" s="25"/>
      <c r="J302" s="25"/>
      <c r="K302" s="23"/>
    </row>
    <row r="303" spans="1:11" ht="14.25" customHeight="1" x14ac:dyDescent="0.2">
      <c r="A303" s="12"/>
      <c r="D303" s="23"/>
      <c r="F303" s="24"/>
      <c r="H303" s="24"/>
      <c r="I303" s="25"/>
      <c r="J303" s="25"/>
      <c r="K303" s="23"/>
    </row>
    <row r="304" spans="1:11" ht="14.25" customHeight="1" x14ac:dyDescent="0.2">
      <c r="A304" s="12"/>
      <c r="D304" s="23"/>
      <c r="F304" s="24"/>
      <c r="H304" s="24"/>
      <c r="I304" s="25"/>
      <c r="J304" s="25"/>
      <c r="K304" s="23"/>
    </row>
    <row r="305" spans="1:11" ht="14.25" customHeight="1" x14ac:dyDescent="0.2">
      <c r="A305" s="12"/>
      <c r="D305" s="23"/>
      <c r="F305" s="24"/>
      <c r="H305" s="24"/>
      <c r="I305" s="25"/>
      <c r="J305" s="25"/>
      <c r="K305" s="23"/>
    </row>
    <row r="306" spans="1:11" ht="14.25" customHeight="1" x14ac:dyDescent="0.2">
      <c r="A306" s="12"/>
      <c r="D306" s="23"/>
      <c r="F306" s="24"/>
      <c r="H306" s="24"/>
      <c r="I306" s="25"/>
      <c r="J306" s="25"/>
      <c r="K306" s="23"/>
    </row>
    <row r="307" spans="1:11" ht="14.25" customHeight="1" x14ac:dyDescent="0.2">
      <c r="A307" s="12"/>
      <c r="D307" s="23"/>
      <c r="F307" s="24"/>
      <c r="H307" s="24"/>
      <c r="I307" s="25"/>
      <c r="J307" s="25"/>
      <c r="K307" s="23"/>
    </row>
    <row r="308" spans="1:11" ht="14.25" customHeight="1" x14ac:dyDescent="0.2">
      <c r="A308" s="12"/>
      <c r="D308" s="23"/>
      <c r="F308" s="24"/>
      <c r="H308" s="24"/>
      <c r="I308" s="25"/>
      <c r="J308" s="25"/>
      <c r="K308" s="23"/>
    </row>
    <row r="309" spans="1:11" ht="14.25" customHeight="1" x14ac:dyDescent="0.2">
      <c r="A309" s="12"/>
      <c r="D309" s="23"/>
      <c r="F309" s="24"/>
      <c r="H309" s="24"/>
      <c r="I309" s="25"/>
      <c r="J309" s="25"/>
      <c r="K309" s="23"/>
    </row>
    <row r="310" spans="1:11" ht="14.25" customHeight="1" x14ac:dyDescent="0.2">
      <c r="A310" s="12"/>
      <c r="D310" s="23"/>
      <c r="F310" s="24"/>
      <c r="H310" s="24"/>
      <c r="I310" s="25"/>
      <c r="J310" s="25"/>
      <c r="K310" s="23"/>
    </row>
    <row r="311" spans="1:11" ht="14.25" customHeight="1" x14ac:dyDescent="0.2">
      <c r="A311" s="12"/>
      <c r="D311" s="23"/>
      <c r="F311" s="24"/>
      <c r="H311" s="24"/>
      <c r="I311" s="25"/>
      <c r="J311" s="25"/>
      <c r="K311" s="23"/>
    </row>
    <row r="312" spans="1:11" ht="14.25" customHeight="1" x14ac:dyDescent="0.2">
      <c r="A312" s="12"/>
      <c r="D312" s="23"/>
      <c r="F312" s="24"/>
      <c r="H312" s="24"/>
      <c r="I312" s="25"/>
      <c r="J312" s="25"/>
      <c r="K312" s="23"/>
    </row>
    <row r="313" spans="1:11" ht="14.25" customHeight="1" x14ac:dyDescent="0.2">
      <c r="A313" s="12"/>
      <c r="D313" s="23"/>
      <c r="F313" s="24"/>
      <c r="H313" s="24"/>
      <c r="I313" s="25"/>
      <c r="J313" s="25"/>
      <c r="K313" s="23"/>
    </row>
    <row r="314" spans="1:11" ht="14.25" customHeight="1" x14ac:dyDescent="0.2">
      <c r="A314" s="12"/>
      <c r="D314" s="23"/>
      <c r="F314" s="24"/>
      <c r="H314" s="24"/>
      <c r="I314" s="25"/>
      <c r="J314" s="25"/>
      <c r="K314" s="23"/>
    </row>
    <row r="315" spans="1:11" ht="14.25" customHeight="1" x14ac:dyDescent="0.2">
      <c r="A315" s="12"/>
      <c r="D315" s="23"/>
      <c r="F315" s="24"/>
      <c r="H315" s="24"/>
      <c r="I315" s="25"/>
      <c r="J315" s="25"/>
      <c r="K315" s="23"/>
    </row>
    <row r="316" spans="1:11" ht="14.25" customHeight="1" x14ac:dyDescent="0.2">
      <c r="A316" s="12"/>
      <c r="D316" s="23"/>
      <c r="F316" s="24"/>
      <c r="H316" s="24"/>
      <c r="I316" s="25"/>
      <c r="J316" s="25"/>
      <c r="K316" s="23"/>
    </row>
    <row r="317" spans="1:11" ht="14.25" customHeight="1" x14ac:dyDescent="0.2">
      <c r="A317" s="12"/>
      <c r="D317" s="23"/>
      <c r="F317" s="24"/>
      <c r="H317" s="24"/>
      <c r="I317" s="25"/>
      <c r="J317" s="25"/>
      <c r="K317" s="23"/>
    </row>
    <row r="318" spans="1:11" ht="14.25" customHeight="1" x14ac:dyDescent="0.2">
      <c r="A318" s="12"/>
      <c r="D318" s="23"/>
      <c r="F318" s="24"/>
      <c r="H318" s="24"/>
      <c r="I318" s="25"/>
      <c r="J318" s="25"/>
      <c r="K318" s="23"/>
    </row>
    <row r="319" spans="1:11" ht="14.25" customHeight="1" x14ac:dyDescent="0.2">
      <c r="A319" s="12"/>
      <c r="D319" s="23"/>
      <c r="F319" s="24"/>
      <c r="H319" s="24"/>
      <c r="I319" s="25"/>
      <c r="J319" s="25"/>
      <c r="K319" s="23"/>
    </row>
    <row r="320" spans="1:11" ht="14.25" customHeight="1" x14ac:dyDescent="0.2">
      <c r="A320" s="12"/>
      <c r="D320" s="23"/>
      <c r="F320" s="24"/>
      <c r="H320" s="24"/>
      <c r="I320" s="25"/>
      <c r="J320" s="25"/>
      <c r="K320" s="23"/>
    </row>
    <row r="321" spans="1:11" ht="14.25" customHeight="1" x14ac:dyDescent="0.2">
      <c r="A321" s="12"/>
      <c r="D321" s="23"/>
      <c r="F321" s="24"/>
      <c r="H321" s="24"/>
      <c r="I321" s="25"/>
      <c r="J321" s="25"/>
      <c r="K321" s="23"/>
    </row>
    <row r="322" spans="1:11" ht="14.25" customHeight="1" x14ac:dyDescent="0.2">
      <c r="A322" s="12"/>
      <c r="D322" s="23"/>
      <c r="F322" s="24"/>
      <c r="H322" s="24"/>
      <c r="I322" s="25"/>
      <c r="J322" s="25"/>
      <c r="K322" s="23"/>
    </row>
    <row r="323" spans="1:11" ht="14.25" customHeight="1" x14ac:dyDescent="0.2">
      <c r="A323" s="12"/>
      <c r="D323" s="23"/>
      <c r="F323" s="24"/>
      <c r="H323" s="24"/>
      <c r="I323" s="25"/>
      <c r="J323" s="25"/>
      <c r="K323" s="23"/>
    </row>
    <row r="324" spans="1:11" ht="14.25" customHeight="1" x14ac:dyDescent="0.2">
      <c r="A324" s="12"/>
      <c r="D324" s="23"/>
      <c r="F324" s="24"/>
      <c r="H324" s="24"/>
      <c r="I324" s="25"/>
      <c r="J324" s="25"/>
      <c r="K324" s="23"/>
    </row>
    <row r="325" spans="1:11" ht="14.25" customHeight="1" x14ac:dyDescent="0.2">
      <c r="A325" s="12"/>
      <c r="D325" s="23"/>
      <c r="F325" s="24"/>
      <c r="H325" s="24"/>
      <c r="I325" s="25"/>
      <c r="J325" s="25"/>
      <c r="K325" s="23"/>
    </row>
    <row r="326" spans="1:11" ht="14.25" customHeight="1" x14ac:dyDescent="0.2">
      <c r="A326" s="12"/>
      <c r="D326" s="23"/>
      <c r="F326" s="24"/>
      <c r="H326" s="24"/>
      <c r="I326" s="25"/>
      <c r="J326" s="25"/>
      <c r="K326" s="23"/>
    </row>
    <row r="327" spans="1:11" ht="14.25" customHeight="1" x14ac:dyDescent="0.2">
      <c r="A327" s="12"/>
      <c r="D327" s="23"/>
      <c r="F327" s="24"/>
      <c r="H327" s="24"/>
      <c r="I327" s="25"/>
      <c r="J327" s="25"/>
      <c r="K327" s="23"/>
    </row>
    <row r="328" spans="1:11" ht="14.25" customHeight="1" x14ac:dyDescent="0.2">
      <c r="A328" s="12"/>
      <c r="D328" s="23"/>
      <c r="F328" s="24"/>
      <c r="H328" s="24"/>
      <c r="I328" s="25"/>
      <c r="J328" s="25"/>
      <c r="K328" s="23"/>
    </row>
    <row r="329" spans="1:11" ht="14.25" customHeight="1" x14ac:dyDescent="0.2">
      <c r="A329" s="12"/>
      <c r="D329" s="23"/>
      <c r="F329" s="24"/>
      <c r="H329" s="24"/>
      <c r="I329" s="25"/>
      <c r="J329" s="25"/>
      <c r="K329" s="23"/>
    </row>
    <row r="330" spans="1:11" ht="14.25" customHeight="1" x14ac:dyDescent="0.2">
      <c r="A330" s="12"/>
      <c r="D330" s="23"/>
      <c r="F330" s="24"/>
      <c r="H330" s="24"/>
      <c r="I330" s="25"/>
      <c r="J330" s="25"/>
      <c r="K330" s="23"/>
    </row>
    <row r="331" spans="1:11" ht="14.25" customHeight="1" x14ac:dyDescent="0.2">
      <c r="A331" s="12"/>
      <c r="D331" s="23"/>
      <c r="F331" s="24"/>
      <c r="H331" s="24"/>
      <c r="I331" s="25"/>
      <c r="J331" s="25"/>
      <c r="K331" s="23"/>
    </row>
    <row r="332" spans="1:11" ht="14.25" customHeight="1" x14ac:dyDescent="0.2">
      <c r="A332" s="12"/>
      <c r="D332" s="23"/>
      <c r="F332" s="24"/>
      <c r="H332" s="24"/>
      <c r="I332" s="25"/>
      <c r="J332" s="25"/>
      <c r="K332" s="23"/>
    </row>
    <row r="333" spans="1:11" ht="14.25" customHeight="1" x14ac:dyDescent="0.2">
      <c r="A333" s="12"/>
      <c r="D333" s="23"/>
      <c r="F333" s="24"/>
      <c r="H333" s="24"/>
      <c r="I333" s="25"/>
      <c r="J333" s="25"/>
      <c r="K333" s="23"/>
    </row>
    <row r="334" spans="1:11" ht="14.25" customHeight="1" x14ac:dyDescent="0.2">
      <c r="A334" s="12"/>
      <c r="D334" s="23"/>
      <c r="F334" s="24"/>
      <c r="H334" s="24"/>
      <c r="I334" s="25"/>
      <c r="J334" s="25"/>
      <c r="K334" s="23"/>
    </row>
    <row r="335" spans="1:11" ht="14.25" customHeight="1" x14ac:dyDescent="0.2">
      <c r="A335" s="12"/>
      <c r="D335" s="23"/>
      <c r="F335" s="24"/>
      <c r="H335" s="24"/>
      <c r="I335" s="25"/>
      <c r="J335" s="25"/>
      <c r="K335" s="23"/>
    </row>
    <row r="336" spans="1:11" ht="14.25" customHeight="1" x14ac:dyDescent="0.2">
      <c r="A336" s="12"/>
      <c r="D336" s="23"/>
      <c r="F336" s="24"/>
      <c r="H336" s="24"/>
      <c r="I336" s="25"/>
      <c r="J336" s="25"/>
      <c r="K336" s="23"/>
    </row>
    <row r="337" spans="1:11" ht="14.25" customHeight="1" x14ac:dyDescent="0.2">
      <c r="A337" s="12"/>
      <c r="D337" s="23"/>
      <c r="F337" s="24"/>
      <c r="H337" s="24"/>
      <c r="I337" s="25"/>
      <c r="J337" s="25"/>
      <c r="K337" s="23"/>
    </row>
    <row r="338" spans="1:11" ht="14.25" customHeight="1" x14ac:dyDescent="0.2">
      <c r="A338" s="12"/>
      <c r="D338" s="23"/>
      <c r="F338" s="24"/>
      <c r="H338" s="24"/>
      <c r="I338" s="25"/>
      <c r="J338" s="25"/>
      <c r="K338" s="23"/>
    </row>
    <row r="339" spans="1:11" ht="14.25" customHeight="1" x14ac:dyDescent="0.2">
      <c r="A339" s="12"/>
      <c r="D339" s="23"/>
      <c r="F339" s="24"/>
      <c r="H339" s="24"/>
      <c r="I339" s="25"/>
      <c r="J339" s="25"/>
      <c r="K339" s="23"/>
    </row>
    <row r="340" spans="1:11" ht="14.25" customHeight="1" x14ac:dyDescent="0.2">
      <c r="A340" s="12"/>
      <c r="D340" s="23"/>
      <c r="F340" s="24"/>
      <c r="H340" s="24"/>
      <c r="I340" s="25"/>
      <c r="J340" s="25"/>
      <c r="K340" s="23"/>
    </row>
    <row r="341" spans="1:11" ht="14.25" customHeight="1" x14ac:dyDescent="0.2">
      <c r="A341" s="12"/>
      <c r="D341" s="23"/>
      <c r="F341" s="24"/>
      <c r="H341" s="24"/>
      <c r="I341" s="25"/>
      <c r="J341" s="25"/>
      <c r="K341" s="23"/>
    </row>
    <row r="342" spans="1:11" ht="14.25" customHeight="1" x14ac:dyDescent="0.2">
      <c r="A342" s="12"/>
      <c r="D342" s="23"/>
      <c r="F342" s="24"/>
      <c r="H342" s="24"/>
      <c r="I342" s="25"/>
      <c r="J342" s="25"/>
      <c r="K342" s="23"/>
    </row>
    <row r="343" spans="1:11" ht="14.25" customHeight="1" x14ac:dyDescent="0.2">
      <c r="A343" s="12"/>
      <c r="D343" s="23"/>
      <c r="F343" s="24"/>
      <c r="H343" s="24"/>
      <c r="I343" s="25"/>
      <c r="J343" s="25"/>
      <c r="K343" s="23"/>
    </row>
    <row r="344" spans="1:11" ht="14.25" customHeight="1" x14ac:dyDescent="0.2">
      <c r="A344" s="12"/>
      <c r="D344" s="23"/>
      <c r="F344" s="24"/>
      <c r="H344" s="24"/>
      <c r="I344" s="25"/>
      <c r="J344" s="25"/>
      <c r="K344" s="23"/>
    </row>
    <row r="345" spans="1:11" ht="14.25" customHeight="1" x14ac:dyDescent="0.2">
      <c r="A345" s="12"/>
      <c r="D345" s="23"/>
      <c r="F345" s="24"/>
      <c r="H345" s="24"/>
      <c r="I345" s="25"/>
      <c r="J345" s="25"/>
      <c r="K345" s="23"/>
    </row>
    <row r="346" spans="1:11" ht="14.25" customHeight="1" x14ac:dyDescent="0.2">
      <c r="A346" s="12"/>
      <c r="D346" s="23"/>
      <c r="F346" s="24"/>
      <c r="H346" s="24"/>
      <c r="I346" s="25"/>
      <c r="J346" s="25"/>
      <c r="K346" s="23"/>
    </row>
    <row r="347" spans="1:11" ht="14.25" customHeight="1" x14ac:dyDescent="0.2">
      <c r="A347" s="12"/>
      <c r="D347" s="23"/>
      <c r="F347" s="24"/>
      <c r="H347" s="24"/>
      <c r="I347" s="25"/>
      <c r="J347" s="25"/>
      <c r="K347" s="23"/>
    </row>
    <row r="348" spans="1:11" ht="14.25" customHeight="1" x14ac:dyDescent="0.2">
      <c r="A348" s="12"/>
      <c r="D348" s="23"/>
      <c r="F348" s="24"/>
      <c r="H348" s="24"/>
      <c r="I348" s="25"/>
      <c r="J348" s="25"/>
      <c r="K348" s="23"/>
    </row>
    <row r="349" spans="1:11" ht="14.25" customHeight="1" x14ac:dyDescent="0.2">
      <c r="A349" s="12"/>
      <c r="D349" s="23"/>
      <c r="F349" s="24"/>
      <c r="H349" s="24"/>
      <c r="I349" s="25"/>
      <c r="J349" s="25"/>
      <c r="K349" s="23"/>
    </row>
    <row r="350" spans="1:11" ht="14.25" customHeight="1" x14ac:dyDescent="0.2">
      <c r="A350" s="12"/>
      <c r="D350" s="23"/>
      <c r="F350" s="24"/>
      <c r="H350" s="24"/>
      <c r="I350" s="25"/>
      <c r="J350" s="25"/>
      <c r="K350" s="23"/>
    </row>
    <row r="351" spans="1:11" ht="14.25" customHeight="1" x14ac:dyDescent="0.2">
      <c r="A351" s="12"/>
      <c r="D351" s="23"/>
      <c r="F351" s="24"/>
      <c r="H351" s="24"/>
      <c r="I351" s="25"/>
      <c r="J351" s="25"/>
      <c r="K351" s="23"/>
    </row>
    <row r="352" spans="1:11" ht="14.25" customHeight="1" x14ac:dyDescent="0.2">
      <c r="A352" s="12"/>
      <c r="D352" s="23"/>
      <c r="F352" s="24"/>
      <c r="H352" s="24"/>
      <c r="I352" s="25"/>
      <c r="J352" s="25"/>
      <c r="K352" s="23"/>
    </row>
    <row r="353" spans="1:11" ht="14.25" customHeight="1" x14ac:dyDescent="0.2">
      <c r="A353" s="12"/>
      <c r="D353" s="23"/>
      <c r="F353" s="24"/>
      <c r="H353" s="24"/>
      <c r="I353" s="25"/>
      <c r="J353" s="25"/>
      <c r="K353" s="23"/>
    </row>
    <row r="354" spans="1:11" ht="14.25" customHeight="1" x14ac:dyDescent="0.2">
      <c r="A354" s="12"/>
      <c r="D354" s="23"/>
      <c r="F354" s="24"/>
      <c r="H354" s="24"/>
      <c r="I354" s="25"/>
      <c r="J354" s="25"/>
      <c r="K354" s="23"/>
    </row>
    <row r="355" spans="1:11" ht="14.25" customHeight="1" x14ac:dyDescent="0.2">
      <c r="A355" s="12"/>
      <c r="D355" s="23"/>
      <c r="F355" s="24"/>
      <c r="H355" s="24"/>
      <c r="I355" s="25"/>
      <c r="J355" s="25"/>
      <c r="K355" s="23"/>
    </row>
    <row r="356" spans="1:11" ht="14.25" customHeight="1" x14ac:dyDescent="0.2">
      <c r="A356" s="12"/>
      <c r="D356" s="23"/>
      <c r="F356" s="24"/>
      <c r="H356" s="24"/>
      <c r="I356" s="25"/>
      <c r="J356" s="25"/>
      <c r="K356" s="23"/>
    </row>
    <row r="357" spans="1:11" ht="14.25" customHeight="1" x14ac:dyDescent="0.2">
      <c r="A357" s="12"/>
      <c r="D357" s="23"/>
      <c r="F357" s="24"/>
      <c r="H357" s="24"/>
      <c r="I357" s="25"/>
      <c r="J357" s="25"/>
      <c r="K357" s="23"/>
    </row>
    <row r="358" spans="1:11" ht="14.25" customHeight="1" x14ac:dyDescent="0.2">
      <c r="A358" s="12"/>
      <c r="D358" s="23"/>
      <c r="F358" s="24"/>
      <c r="H358" s="24"/>
      <c r="I358" s="25"/>
      <c r="J358" s="25"/>
      <c r="K358" s="23"/>
    </row>
    <row r="359" spans="1:11" ht="14.25" customHeight="1" x14ac:dyDescent="0.2">
      <c r="A359" s="12"/>
      <c r="D359" s="23"/>
      <c r="F359" s="24"/>
      <c r="H359" s="24"/>
      <c r="I359" s="25"/>
      <c r="J359" s="25"/>
      <c r="K359" s="23"/>
    </row>
    <row r="360" spans="1:11" ht="14.25" customHeight="1" x14ac:dyDescent="0.2">
      <c r="A360" s="12"/>
      <c r="D360" s="23"/>
      <c r="F360" s="24"/>
      <c r="H360" s="24"/>
      <c r="I360" s="25"/>
      <c r="J360" s="25"/>
      <c r="K360" s="23"/>
    </row>
    <row r="361" spans="1:11" ht="14.25" customHeight="1" x14ac:dyDescent="0.2">
      <c r="A361" s="12"/>
      <c r="D361" s="23"/>
      <c r="F361" s="24"/>
      <c r="H361" s="24"/>
      <c r="I361" s="25"/>
      <c r="J361" s="25"/>
      <c r="K361" s="23"/>
    </row>
    <row r="362" spans="1:11" ht="14.25" customHeight="1" x14ac:dyDescent="0.2">
      <c r="A362" s="12"/>
      <c r="D362" s="23"/>
      <c r="F362" s="24"/>
      <c r="H362" s="24"/>
      <c r="I362" s="25"/>
      <c r="J362" s="25"/>
      <c r="K362" s="23"/>
    </row>
    <row r="363" spans="1:11" ht="14.25" customHeight="1" x14ac:dyDescent="0.2">
      <c r="A363" s="12"/>
      <c r="D363" s="23"/>
      <c r="F363" s="24"/>
      <c r="H363" s="24"/>
      <c r="I363" s="25"/>
      <c r="J363" s="25"/>
      <c r="K363" s="23"/>
    </row>
    <row r="364" spans="1:11" ht="14.25" customHeight="1" x14ac:dyDescent="0.2">
      <c r="A364" s="12"/>
      <c r="D364" s="23"/>
      <c r="F364" s="24"/>
      <c r="H364" s="24"/>
      <c r="I364" s="25"/>
      <c r="J364" s="25"/>
      <c r="K364" s="23"/>
    </row>
    <row r="365" spans="1:11" ht="14.25" customHeight="1" x14ac:dyDescent="0.2">
      <c r="A365" s="12"/>
      <c r="D365" s="23"/>
      <c r="F365" s="24"/>
      <c r="H365" s="24"/>
      <c r="I365" s="25"/>
      <c r="J365" s="25"/>
      <c r="K365" s="23"/>
    </row>
    <row r="366" spans="1:11" ht="14.25" customHeight="1" x14ac:dyDescent="0.2">
      <c r="A366" s="12"/>
      <c r="D366" s="23"/>
      <c r="F366" s="24"/>
      <c r="H366" s="24"/>
      <c r="I366" s="25"/>
      <c r="J366" s="25"/>
      <c r="K366" s="23"/>
    </row>
    <row r="367" spans="1:11" ht="14.25" customHeight="1" x14ac:dyDescent="0.2">
      <c r="A367" s="12"/>
      <c r="D367" s="23"/>
      <c r="F367" s="24"/>
      <c r="H367" s="24"/>
      <c r="I367" s="25"/>
      <c r="J367" s="25"/>
      <c r="K367" s="23"/>
    </row>
    <row r="368" spans="1:11" ht="14.25" customHeight="1" x14ac:dyDescent="0.2">
      <c r="A368" s="12"/>
      <c r="D368" s="23"/>
      <c r="F368" s="24"/>
      <c r="H368" s="24"/>
      <c r="I368" s="25"/>
      <c r="J368" s="25"/>
      <c r="K368" s="23"/>
    </row>
    <row r="369" spans="1:11" ht="14.25" customHeight="1" x14ac:dyDescent="0.2">
      <c r="A369" s="12"/>
      <c r="D369" s="23"/>
      <c r="F369" s="24"/>
      <c r="H369" s="24"/>
      <c r="I369" s="25"/>
      <c r="J369" s="25"/>
      <c r="K369" s="23"/>
    </row>
    <row r="370" spans="1:11" ht="14.25" customHeight="1" x14ac:dyDescent="0.2">
      <c r="A370" s="12"/>
      <c r="D370" s="23"/>
      <c r="F370" s="24"/>
      <c r="H370" s="24"/>
      <c r="I370" s="25"/>
      <c r="J370" s="25"/>
      <c r="K370" s="23"/>
    </row>
    <row r="371" spans="1:11" ht="14.25" customHeight="1" x14ac:dyDescent="0.2">
      <c r="A371" s="12"/>
      <c r="D371" s="23"/>
      <c r="F371" s="24"/>
      <c r="H371" s="24"/>
      <c r="I371" s="25"/>
      <c r="J371" s="25"/>
      <c r="K371" s="23"/>
    </row>
    <row r="372" spans="1:11" ht="14.25" customHeight="1" x14ac:dyDescent="0.2">
      <c r="A372" s="12"/>
      <c r="D372" s="23"/>
      <c r="F372" s="24"/>
      <c r="H372" s="24"/>
      <c r="I372" s="25"/>
      <c r="J372" s="25"/>
      <c r="K372" s="23"/>
    </row>
    <row r="373" spans="1:11" ht="14.25" customHeight="1" x14ac:dyDescent="0.2">
      <c r="A373" s="12"/>
      <c r="D373" s="23"/>
      <c r="F373" s="24"/>
      <c r="H373" s="24"/>
      <c r="I373" s="25"/>
      <c r="J373" s="25"/>
      <c r="K373" s="23"/>
    </row>
    <row r="374" spans="1:11" ht="14.25" customHeight="1" x14ac:dyDescent="0.2">
      <c r="A374" s="12"/>
      <c r="D374" s="23"/>
      <c r="F374" s="24"/>
      <c r="H374" s="24"/>
      <c r="I374" s="25"/>
      <c r="J374" s="25"/>
      <c r="K374" s="23"/>
    </row>
    <row r="375" spans="1:11" ht="14.25" customHeight="1" x14ac:dyDescent="0.2">
      <c r="A375" s="12"/>
      <c r="D375" s="23"/>
      <c r="F375" s="24"/>
      <c r="H375" s="24"/>
      <c r="I375" s="25"/>
      <c r="J375" s="25"/>
      <c r="K375" s="23"/>
    </row>
    <row r="376" spans="1:11" ht="14.25" customHeight="1" x14ac:dyDescent="0.2">
      <c r="A376" s="12"/>
      <c r="D376" s="23"/>
      <c r="F376" s="24"/>
      <c r="H376" s="24"/>
      <c r="I376" s="25"/>
      <c r="J376" s="25"/>
      <c r="K376" s="23"/>
    </row>
    <row r="377" spans="1:11" ht="14.25" customHeight="1" x14ac:dyDescent="0.2">
      <c r="A377" s="12"/>
      <c r="D377" s="23"/>
      <c r="F377" s="24"/>
      <c r="H377" s="24"/>
      <c r="I377" s="25"/>
      <c r="J377" s="25"/>
      <c r="K377" s="23"/>
    </row>
    <row r="378" spans="1:11" ht="14.25" customHeight="1" x14ac:dyDescent="0.2">
      <c r="A378" s="12"/>
      <c r="D378" s="23"/>
      <c r="F378" s="24"/>
      <c r="H378" s="24"/>
      <c r="I378" s="25"/>
      <c r="J378" s="25"/>
      <c r="K378" s="23"/>
    </row>
    <row r="379" spans="1:11" ht="14.25" customHeight="1" x14ac:dyDescent="0.2">
      <c r="A379" s="12"/>
      <c r="D379" s="23"/>
      <c r="F379" s="24"/>
      <c r="H379" s="24"/>
      <c r="I379" s="25"/>
      <c r="J379" s="25"/>
      <c r="K379" s="23"/>
    </row>
    <row r="380" spans="1:11" ht="14.25" customHeight="1" x14ac:dyDescent="0.2">
      <c r="A380" s="12"/>
      <c r="D380" s="23"/>
      <c r="F380" s="24"/>
      <c r="H380" s="24"/>
      <c r="I380" s="25"/>
      <c r="J380" s="25"/>
      <c r="K380" s="23"/>
    </row>
    <row r="381" spans="1:11" ht="14.25" customHeight="1" x14ac:dyDescent="0.2">
      <c r="A381" s="12"/>
      <c r="D381" s="23"/>
      <c r="F381" s="24"/>
      <c r="H381" s="24"/>
      <c r="I381" s="25"/>
      <c r="J381" s="25"/>
      <c r="K381" s="23"/>
    </row>
    <row r="382" spans="1:11" ht="14.25" customHeight="1" x14ac:dyDescent="0.2">
      <c r="A382" s="12"/>
      <c r="D382" s="23"/>
      <c r="F382" s="24"/>
      <c r="H382" s="24"/>
      <c r="I382" s="25"/>
      <c r="J382" s="25"/>
      <c r="K382" s="23"/>
    </row>
    <row r="383" spans="1:11" ht="14.25" customHeight="1" x14ac:dyDescent="0.2">
      <c r="A383" s="12"/>
      <c r="D383" s="23"/>
      <c r="F383" s="24"/>
      <c r="H383" s="24"/>
      <c r="I383" s="25"/>
      <c r="J383" s="25"/>
      <c r="K383" s="23"/>
    </row>
    <row r="384" spans="1:11" ht="14.25" customHeight="1" x14ac:dyDescent="0.2">
      <c r="A384" s="12"/>
      <c r="D384" s="23"/>
      <c r="F384" s="24"/>
      <c r="H384" s="24"/>
      <c r="I384" s="25"/>
      <c r="J384" s="25"/>
      <c r="K384" s="23"/>
    </row>
    <row r="385" spans="1:11" ht="14.25" customHeight="1" x14ac:dyDescent="0.2">
      <c r="A385" s="12"/>
      <c r="D385" s="23"/>
      <c r="F385" s="24"/>
      <c r="H385" s="24"/>
      <c r="I385" s="25"/>
      <c r="J385" s="25"/>
      <c r="K385" s="23"/>
    </row>
    <row r="386" spans="1:11" ht="14.25" customHeight="1" x14ac:dyDescent="0.2">
      <c r="A386" s="12"/>
      <c r="D386" s="23"/>
      <c r="F386" s="24"/>
      <c r="H386" s="24"/>
      <c r="I386" s="25"/>
      <c r="J386" s="25"/>
      <c r="K386" s="23"/>
    </row>
    <row r="387" spans="1:11" ht="14.25" customHeight="1" x14ac:dyDescent="0.2">
      <c r="A387" s="12"/>
      <c r="D387" s="23"/>
      <c r="F387" s="24"/>
      <c r="H387" s="24"/>
      <c r="I387" s="25"/>
      <c r="J387" s="25"/>
      <c r="K387" s="23"/>
    </row>
    <row r="388" spans="1:11" ht="14.25" customHeight="1" x14ac:dyDescent="0.2">
      <c r="A388" s="12"/>
      <c r="D388" s="23"/>
      <c r="F388" s="24"/>
      <c r="H388" s="24"/>
      <c r="I388" s="25"/>
      <c r="J388" s="25"/>
      <c r="K388" s="23"/>
    </row>
    <row r="389" spans="1:11" ht="14.25" customHeight="1" x14ac:dyDescent="0.2">
      <c r="A389" s="12"/>
      <c r="D389" s="23"/>
      <c r="F389" s="24"/>
      <c r="H389" s="24"/>
      <c r="I389" s="25"/>
      <c r="J389" s="25"/>
      <c r="K389" s="23"/>
    </row>
    <row r="390" spans="1:11" ht="14.25" customHeight="1" x14ac:dyDescent="0.2">
      <c r="A390" s="12"/>
      <c r="D390" s="23"/>
      <c r="F390" s="24"/>
      <c r="H390" s="24"/>
      <c r="I390" s="25"/>
      <c r="J390" s="25"/>
      <c r="K390" s="23"/>
    </row>
    <row r="391" spans="1:11" ht="14.25" customHeight="1" x14ac:dyDescent="0.2">
      <c r="A391" s="12"/>
      <c r="D391" s="23"/>
      <c r="F391" s="24"/>
      <c r="H391" s="24"/>
      <c r="I391" s="25"/>
      <c r="J391" s="25"/>
      <c r="K391" s="23"/>
    </row>
    <row r="392" spans="1:11" ht="14.25" customHeight="1" x14ac:dyDescent="0.2">
      <c r="A392" s="12"/>
      <c r="D392" s="23"/>
      <c r="F392" s="24"/>
      <c r="H392" s="24"/>
      <c r="I392" s="25"/>
      <c r="J392" s="25"/>
      <c r="K392" s="23"/>
    </row>
    <row r="393" spans="1:11" ht="14.25" customHeight="1" x14ac:dyDescent="0.2">
      <c r="A393" s="12"/>
      <c r="D393" s="23"/>
      <c r="F393" s="24"/>
      <c r="H393" s="24"/>
      <c r="I393" s="25"/>
      <c r="J393" s="25"/>
      <c r="K393" s="23"/>
    </row>
    <row r="394" spans="1:11" ht="14.25" customHeight="1" x14ac:dyDescent="0.2">
      <c r="A394" s="12"/>
      <c r="D394" s="23"/>
      <c r="F394" s="24"/>
      <c r="H394" s="24"/>
      <c r="I394" s="25"/>
      <c r="J394" s="25"/>
      <c r="K394" s="23"/>
    </row>
    <row r="395" spans="1:11" ht="14.25" customHeight="1" x14ac:dyDescent="0.2">
      <c r="A395" s="12"/>
      <c r="D395" s="23"/>
      <c r="F395" s="24"/>
      <c r="H395" s="24"/>
      <c r="I395" s="25"/>
      <c r="J395" s="25"/>
      <c r="K395" s="23"/>
    </row>
    <row r="396" spans="1:11" ht="14.25" customHeight="1" x14ac:dyDescent="0.2">
      <c r="A396" s="12"/>
      <c r="D396" s="23"/>
      <c r="F396" s="24"/>
      <c r="H396" s="24"/>
      <c r="I396" s="25"/>
      <c r="J396" s="25"/>
      <c r="K396" s="23"/>
    </row>
    <row r="397" spans="1:11" ht="14.25" customHeight="1" x14ac:dyDescent="0.2">
      <c r="A397" s="12"/>
      <c r="D397" s="23"/>
      <c r="F397" s="24"/>
      <c r="H397" s="24"/>
      <c r="I397" s="25"/>
      <c r="J397" s="25"/>
      <c r="K397" s="23"/>
    </row>
    <row r="398" spans="1:11" ht="14.25" customHeight="1" x14ac:dyDescent="0.2">
      <c r="A398" s="12"/>
      <c r="D398" s="23"/>
      <c r="F398" s="24"/>
      <c r="H398" s="24"/>
      <c r="I398" s="25"/>
      <c r="J398" s="25"/>
      <c r="K398" s="23"/>
    </row>
    <row r="399" spans="1:11" ht="14.25" customHeight="1" x14ac:dyDescent="0.2">
      <c r="A399" s="12"/>
      <c r="D399" s="23"/>
      <c r="F399" s="24"/>
      <c r="H399" s="24"/>
      <c r="I399" s="25"/>
      <c r="J399" s="25"/>
      <c r="K399" s="23"/>
    </row>
    <row r="400" spans="1:11" ht="14.25" customHeight="1" x14ac:dyDescent="0.2">
      <c r="A400" s="12"/>
      <c r="D400" s="23"/>
      <c r="F400" s="24"/>
      <c r="H400" s="24"/>
      <c r="I400" s="25"/>
      <c r="J400" s="25"/>
      <c r="K400" s="23"/>
    </row>
    <row r="401" spans="1:11" ht="14.25" customHeight="1" x14ac:dyDescent="0.2">
      <c r="A401" s="12"/>
      <c r="D401" s="23"/>
      <c r="F401" s="24"/>
      <c r="H401" s="24"/>
      <c r="I401" s="25"/>
      <c r="J401" s="25"/>
      <c r="K401" s="23"/>
    </row>
    <row r="402" spans="1:11" ht="14.25" customHeight="1" x14ac:dyDescent="0.2">
      <c r="A402" s="12"/>
      <c r="D402" s="23"/>
      <c r="F402" s="24"/>
      <c r="H402" s="24"/>
      <c r="I402" s="25"/>
      <c r="J402" s="25"/>
      <c r="K402" s="23"/>
    </row>
    <row r="403" spans="1:11" ht="14.25" customHeight="1" x14ac:dyDescent="0.2">
      <c r="A403" s="12"/>
      <c r="D403" s="23"/>
      <c r="F403" s="24"/>
      <c r="H403" s="24"/>
      <c r="I403" s="25"/>
      <c r="J403" s="25"/>
      <c r="K403" s="23"/>
    </row>
    <row r="404" spans="1:11" ht="14.25" customHeight="1" x14ac:dyDescent="0.2">
      <c r="A404" s="12"/>
      <c r="D404" s="23"/>
      <c r="F404" s="24"/>
      <c r="H404" s="24"/>
      <c r="I404" s="25"/>
      <c r="J404" s="25"/>
      <c r="K404" s="23"/>
    </row>
    <row r="405" spans="1:11" ht="14.25" customHeight="1" x14ac:dyDescent="0.2">
      <c r="A405" s="12"/>
      <c r="D405" s="23"/>
      <c r="F405" s="24"/>
      <c r="H405" s="24"/>
      <c r="I405" s="25"/>
      <c r="J405" s="25"/>
      <c r="K405" s="23"/>
    </row>
    <row r="406" spans="1:11" ht="14.25" customHeight="1" x14ac:dyDescent="0.2">
      <c r="A406" s="12"/>
      <c r="D406" s="23"/>
      <c r="F406" s="24"/>
      <c r="H406" s="24"/>
      <c r="I406" s="25"/>
      <c r="J406" s="25"/>
      <c r="K406" s="23"/>
    </row>
    <row r="407" spans="1:11" ht="14.25" customHeight="1" x14ac:dyDescent="0.2">
      <c r="A407" s="12"/>
      <c r="D407" s="23"/>
      <c r="F407" s="24"/>
      <c r="H407" s="24"/>
      <c r="I407" s="25"/>
      <c r="J407" s="25"/>
      <c r="K407" s="23"/>
    </row>
    <row r="408" spans="1:11" ht="14.25" customHeight="1" x14ac:dyDescent="0.2">
      <c r="A408" s="12"/>
      <c r="D408" s="23"/>
      <c r="F408" s="24"/>
      <c r="H408" s="24"/>
      <c r="I408" s="25"/>
      <c r="J408" s="25"/>
      <c r="K408" s="23"/>
    </row>
    <row r="409" spans="1:11" ht="14.25" customHeight="1" x14ac:dyDescent="0.2">
      <c r="A409" s="12"/>
      <c r="D409" s="23"/>
      <c r="F409" s="24"/>
      <c r="H409" s="24"/>
      <c r="I409" s="25"/>
      <c r="J409" s="25"/>
      <c r="K409" s="23"/>
    </row>
    <row r="410" spans="1:11" ht="14.25" customHeight="1" x14ac:dyDescent="0.2">
      <c r="A410" s="12"/>
      <c r="D410" s="23"/>
      <c r="F410" s="24"/>
      <c r="H410" s="24"/>
      <c r="I410" s="25"/>
      <c r="J410" s="25"/>
      <c r="K410" s="23"/>
    </row>
    <row r="411" spans="1:11" ht="14.25" customHeight="1" x14ac:dyDescent="0.2">
      <c r="A411" s="12"/>
      <c r="D411" s="23"/>
      <c r="F411" s="24"/>
      <c r="H411" s="24"/>
      <c r="I411" s="25"/>
      <c r="J411" s="25"/>
      <c r="K411" s="23"/>
    </row>
    <row r="412" spans="1:11" ht="14.25" customHeight="1" x14ac:dyDescent="0.2">
      <c r="A412" s="12"/>
      <c r="D412" s="23"/>
      <c r="F412" s="24"/>
      <c r="H412" s="24"/>
      <c r="I412" s="25"/>
      <c r="J412" s="25"/>
      <c r="K412" s="23"/>
    </row>
    <row r="413" spans="1:11" ht="14.25" customHeight="1" x14ac:dyDescent="0.2">
      <c r="A413" s="12"/>
      <c r="D413" s="23"/>
      <c r="F413" s="24"/>
      <c r="H413" s="24"/>
      <c r="I413" s="25"/>
      <c r="J413" s="25"/>
      <c r="K413" s="23"/>
    </row>
    <row r="414" spans="1:11" ht="14.25" customHeight="1" x14ac:dyDescent="0.2">
      <c r="A414" s="12"/>
      <c r="D414" s="23"/>
      <c r="F414" s="24"/>
      <c r="H414" s="24"/>
      <c r="I414" s="25"/>
      <c r="J414" s="25"/>
      <c r="K414" s="23"/>
    </row>
    <row r="415" spans="1:11" ht="14.25" customHeight="1" x14ac:dyDescent="0.2">
      <c r="A415" s="12"/>
      <c r="D415" s="23"/>
      <c r="F415" s="24"/>
      <c r="H415" s="24"/>
      <c r="I415" s="25"/>
      <c r="J415" s="25"/>
      <c r="K415" s="23"/>
    </row>
    <row r="416" spans="1:11" ht="14.25" customHeight="1" x14ac:dyDescent="0.2">
      <c r="A416" s="12"/>
      <c r="D416" s="23"/>
      <c r="F416" s="24"/>
      <c r="H416" s="24"/>
      <c r="I416" s="25"/>
      <c r="J416" s="25"/>
      <c r="K416" s="23"/>
    </row>
    <row r="417" spans="1:11" ht="14.25" customHeight="1" x14ac:dyDescent="0.2">
      <c r="A417" s="12"/>
      <c r="D417" s="23"/>
      <c r="F417" s="24"/>
      <c r="H417" s="24"/>
      <c r="I417" s="25"/>
      <c r="J417" s="25"/>
      <c r="K417" s="23"/>
    </row>
    <row r="418" spans="1:11" ht="14.25" customHeight="1" x14ac:dyDescent="0.2">
      <c r="A418" s="12"/>
      <c r="D418" s="23"/>
      <c r="F418" s="24"/>
      <c r="H418" s="24"/>
      <c r="I418" s="25"/>
      <c r="J418" s="25"/>
      <c r="K418" s="23"/>
    </row>
    <row r="419" spans="1:11" ht="14.25" customHeight="1" x14ac:dyDescent="0.2">
      <c r="A419" s="12"/>
      <c r="D419" s="23"/>
      <c r="F419" s="24"/>
      <c r="H419" s="24"/>
      <c r="I419" s="25"/>
      <c r="J419" s="25"/>
      <c r="K419" s="23"/>
    </row>
    <row r="420" spans="1:11" ht="14.25" customHeight="1" x14ac:dyDescent="0.2">
      <c r="A420" s="12"/>
      <c r="D420" s="23"/>
      <c r="F420" s="24"/>
      <c r="H420" s="24"/>
      <c r="I420" s="25"/>
      <c r="J420" s="25"/>
      <c r="K420" s="23"/>
    </row>
    <row r="421" spans="1:11" ht="14.25" customHeight="1" x14ac:dyDescent="0.2">
      <c r="A421" s="12"/>
      <c r="D421" s="23"/>
      <c r="F421" s="24"/>
      <c r="H421" s="24"/>
      <c r="I421" s="25"/>
      <c r="J421" s="25"/>
      <c r="K421" s="23"/>
    </row>
    <row r="422" spans="1:11" ht="14.25" customHeight="1" x14ac:dyDescent="0.2">
      <c r="A422" s="12"/>
      <c r="D422" s="23"/>
      <c r="F422" s="24"/>
      <c r="H422" s="24"/>
      <c r="I422" s="25"/>
      <c r="J422" s="25"/>
      <c r="K422" s="23"/>
    </row>
    <row r="423" spans="1:11" ht="14.25" customHeight="1" x14ac:dyDescent="0.2">
      <c r="A423" s="12"/>
      <c r="D423" s="23"/>
      <c r="F423" s="24"/>
      <c r="H423" s="24"/>
      <c r="I423" s="25"/>
      <c r="J423" s="25"/>
      <c r="K423" s="23"/>
    </row>
    <row r="424" spans="1:11" ht="14.25" customHeight="1" x14ac:dyDescent="0.2">
      <c r="A424" s="12"/>
      <c r="D424" s="23"/>
      <c r="F424" s="24"/>
      <c r="H424" s="24"/>
      <c r="I424" s="25"/>
      <c r="J424" s="25"/>
      <c r="K424" s="23"/>
    </row>
    <row r="425" spans="1:11" ht="14.25" customHeight="1" x14ac:dyDescent="0.2">
      <c r="A425" s="12"/>
      <c r="D425" s="23"/>
      <c r="F425" s="24"/>
      <c r="H425" s="24"/>
      <c r="I425" s="25"/>
      <c r="J425" s="25"/>
      <c r="K425" s="23"/>
    </row>
    <row r="426" spans="1:11" ht="14.25" customHeight="1" x14ac:dyDescent="0.2">
      <c r="A426" s="12"/>
      <c r="D426" s="23"/>
      <c r="F426" s="24"/>
      <c r="H426" s="24"/>
      <c r="I426" s="25"/>
      <c r="J426" s="25"/>
      <c r="K426" s="23"/>
    </row>
    <row r="427" spans="1:11" ht="14.25" customHeight="1" x14ac:dyDescent="0.2">
      <c r="A427" s="12"/>
      <c r="D427" s="23"/>
      <c r="F427" s="24"/>
      <c r="H427" s="24"/>
      <c r="I427" s="25"/>
      <c r="J427" s="25"/>
      <c r="K427" s="23"/>
    </row>
    <row r="428" spans="1:11" ht="14.25" customHeight="1" x14ac:dyDescent="0.2">
      <c r="A428" s="12"/>
      <c r="D428" s="23"/>
      <c r="F428" s="24"/>
      <c r="H428" s="24"/>
      <c r="I428" s="25"/>
      <c r="J428" s="25"/>
      <c r="K428" s="23"/>
    </row>
    <row r="429" spans="1:11" ht="14.25" customHeight="1" x14ac:dyDescent="0.2">
      <c r="A429" s="12"/>
      <c r="D429" s="23"/>
      <c r="F429" s="24"/>
      <c r="H429" s="24"/>
      <c r="I429" s="25"/>
      <c r="J429" s="25"/>
      <c r="K429" s="23"/>
    </row>
    <row r="430" spans="1:11" ht="14.25" customHeight="1" x14ac:dyDescent="0.2">
      <c r="A430" s="12"/>
      <c r="D430" s="23"/>
      <c r="F430" s="24"/>
      <c r="H430" s="24"/>
      <c r="I430" s="25"/>
      <c r="J430" s="25"/>
      <c r="K430" s="23"/>
    </row>
    <row r="431" spans="1:11" ht="14.25" customHeight="1" x14ac:dyDescent="0.2">
      <c r="A431" s="12"/>
      <c r="D431" s="23"/>
      <c r="F431" s="24"/>
      <c r="H431" s="24"/>
      <c r="I431" s="25"/>
      <c r="J431" s="25"/>
      <c r="K431" s="23"/>
    </row>
    <row r="432" spans="1:11" ht="14.25" customHeight="1" x14ac:dyDescent="0.2">
      <c r="A432" s="12"/>
      <c r="D432" s="23"/>
      <c r="F432" s="24"/>
      <c r="H432" s="24"/>
      <c r="I432" s="25"/>
      <c r="J432" s="25"/>
      <c r="K432" s="23"/>
    </row>
    <row r="433" spans="1:11" ht="14.25" customHeight="1" x14ac:dyDescent="0.2">
      <c r="A433" s="12"/>
      <c r="D433" s="23"/>
      <c r="F433" s="24"/>
      <c r="H433" s="24"/>
      <c r="I433" s="25"/>
      <c r="J433" s="25"/>
      <c r="K433" s="23"/>
    </row>
    <row r="434" spans="1:11" ht="14.25" customHeight="1" x14ac:dyDescent="0.2">
      <c r="A434" s="12"/>
      <c r="D434" s="23"/>
      <c r="F434" s="24"/>
      <c r="H434" s="24"/>
      <c r="I434" s="25"/>
      <c r="J434" s="25"/>
      <c r="K434" s="23"/>
    </row>
    <row r="435" spans="1:11" ht="14.25" customHeight="1" x14ac:dyDescent="0.2">
      <c r="A435" s="12"/>
      <c r="D435" s="23"/>
      <c r="F435" s="24"/>
      <c r="H435" s="24"/>
      <c r="I435" s="25"/>
      <c r="J435" s="25"/>
      <c r="K435" s="23"/>
    </row>
    <row r="436" spans="1:11" ht="14.25" customHeight="1" x14ac:dyDescent="0.2">
      <c r="A436" s="12"/>
      <c r="D436" s="23"/>
      <c r="F436" s="24"/>
      <c r="H436" s="24"/>
      <c r="I436" s="25"/>
      <c r="J436" s="25"/>
      <c r="K436" s="23"/>
    </row>
    <row r="437" spans="1:11" ht="14.25" customHeight="1" x14ac:dyDescent="0.2">
      <c r="A437" s="12"/>
      <c r="D437" s="23"/>
      <c r="F437" s="24"/>
      <c r="H437" s="24"/>
      <c r="I437" s="25"/>
      <c r="J437" s="25"/>
      <c r="K437" s="23"/>
    </row>
    <row r="438" spans="1:11" ht="14.25" customHeight="1" x14ac:dyDescent="0.2">
      <c r="A438" s="12"/>
      <c r="D438" s="23"/>
      <c r="F438" s="24"/>
      <c r="H438" s="24"/>
      <c r="I438" s="25"/>
      <c r="J438" s="25"/>
      <c r="K438" s="23"/>
    </row>
    <row r="439" spans="1:11" ht="14.25" customHeight="1" x14ac:dyDescent="0.2">
      <c r="A439" s="12"/>
      <c r="D439" s="23"/>
      <c r="F439" s="24"/>
      <c r="H439" s="24"/>
      <c r="I439" s="25"/>
      <c r="J439" s="25"/>
      <c r="K439" s="23"/>
    </row>
    <row r="440" spans="1:11" ht="14.25" customHeight="1" x14ac:dyDescent="0.2">
      <c r="A440" s="12"/>
      <c r="D440" s="23"/>
      <c r="F440" s="24"/>
      <c r="H440" s="24"/>
      <c r="I440" s="25"/>
      <c r="J440" s="25"/>
      <c r="K440" s="23"/>
    </row>
    <row r="441" spans="1:11" ht="14.25" customHeight="1" x14ac:dyDescent="0.2">
      <c r="A441" s="12"/>
      <c r="D441" s="23"/>
      <c r="F441" s="24"/>
      <c r="H441" s="24"/>
      <c r="I441" s="25"/>
      <c r="J441" s="25"/>
      <c r="K441" s="23"/>
    </row>
    <row r="442" spans="1:11" ht="14.25" customHeight="1" x14ac:dyDescent="0.2">
      <c r="A442" s="12"/>
      <c r="D442" s="23"/>
      <c r="F442" s="24"/>
      <c r="H442" s="24"/>
      <c r="I442" s="25"/>
      <c r="J442" s="25"/>
      <c r="K442" s="23"/>
    </row>
    <row r="443" spans="1:11" ht="14.25" customHeight="1" x14ac:dyDescent="0.2">
      <c r="A443" s="12"/>
      <c r="D443" s="23"/>
      <c r="F443" s="24"/>
      <c r="H443" s="24"/>
      <c r="I443" s="25"/>
      <c r="J443" s="25"/>
      <c r="K443" s="23"/>
    </row>
    <row r="444" spans="1:11" ht="14.25" customHeight="1" x14ac:dyDescent="0.2">
      <c r="A444" s="12"/>
      <c r="D444" s="23"/>
      <c r="F444" s="24"/>
      <c r="H444" s="24"/>
      <c r="I444" s="25"/>
      <c r="J444" s="25"/>
      <c r="K444" s="23"/>
    </row>
    <row r="445" spans="1:11" ht="14.25" customHeight="1" x14ac:dyDescent="0.2">
      <c r="A445" s="12"/>
      <c r="D445" s="23"/>
      <c r="F445" s="24"/>
      <c r="H445" s="24"/>
      <c r="I445" s="25"/>
      <c r="J445" s="25"/>
      <c r="K445" s="23"/>
    </row>
    <row r="446" spans="1:11" ht="14.25" customHeight="1" x14ac:dyDescent="0.2">
      <c r="A446" s="12"/>
      <c r="D446" s="23"/>
      <c r="F446" s="24"/>
      <c r="H446" s="24"/>
      <c r="I446" s="25"/>
      <c r="J446" s="25"/>
      <c r="K446" s="23"/>
    </row>
    <row r="447" spans="1:11" ht="14.25" customHeight="1" x14ac:dyDescent="0.2">
      <c r="A447" s="12"/>
      <c r="D447" s="23"/>
      <c r="F447" s="24"/>
      <c r="H447" s="24"/>
      <c r="I447" s="25"/>
      <c r="J447" s="25"/>
      <c r="K447" s="23"/>
    </row>
    <row r="448" spans="1:11" ht="14.25" customHeight="1" x14ac:dyDescent="0.2">
      <c r="A448" s="12"/>
      <c r="D448" s="23"/>
      <c r="F448" s="24"/>
      <c r="H448" s="24"/>
      <c r="I448" s="25"/>
      <c r="J448" s="25"/>
      <c r="K448" s="23"/>
    </row>
    <row r="449" spans="1:11" ht="14.25" customHeight="1" x14ac:dyDescent="0.2">
      <c r="A449" s="12"/>
      <c r="D449" s="23"/>
      <c r="F449" s="24"/>
      <c r="H449" s="24"/>
      <c r="I449" s="25"/>
      <c r="J449" s="25"/>
      <c r="K449" s="23"/>
    </row>
    <row r="450" spans="1:11" ht="14.25" customHeight="1" x14ac:dyDescent="0.2">
      <c r="A450" s="12"/>
      <c r="D450" s="23"/>
      <c r="F450" s="24"/>
      <c r="H450" s="24"/>
      <c r="I450" s="25"/>
      <c r="J450" s="25"/>
      <c r="K450" s="23"/>
    </row>
    <row r="451" spans="1:11" ht="14.25" customHeight="1" x14ac:dyDescent="0.2">
      <c r="A451" s="12"/>
      <c r="D451" s="23"/>
      <c r="F451" s="24"/>
      <c r="H451" s="24"/>
      <c r="I451" s="25"/>
      <c r="J451" s="25"/>
      <c r="K451" s="23"/>
    </row>
    <row r="452" spans="1:11" ht="14.25" customHeight="1" x14ac:dyDescent="0.2">
      <c r="A452" s="12"/>
      <c r="D452" s="23"/>
      <c r="F452" s="24"/>
      <c r="H452" s="24"/>
      <c r="I452" s="25"/>
      <c r="J452" s="25"/>
      <c r="K452" s="23"/>
    </row>
    <row r="453" spans="1:11" ht="14.25" customHeight="1" x14ac:dyDescent="0.2">
      <c r="A453" s="12"/>
      <c r="D453" s="23"/>
      <c r="F453" s="24"/>
      <c r="H453" s="24"/>
      <c r="I453" s="25"/>
      <c r="J453" s="25"/>
      <c r="K453" s="23"/>
    </row>
    <row r="454" spans="1:11" ht="14.25" customHeight="1" x14ac:dyDescent="0.2">
      <c r="A454" s="12"/>
      <c r="D454" s="23"/>
      <c r="F454" s="24"/>
      <c r="H454" s="24"/>
      <c r="I454" s="25"/>
      <c r="J454" s="25"/>
      <c r="K454" s="23"/>
    </row>
    <row r="455" spans="1:11" ht="14.25" customHeight="1" x14ac:dyDescent="0.2">
      <c r="A455" s="12"/>
      <c r="D455" s="23"/>
      <c r="F455" s="24"/>
      <c r="H455" s="24"/>
      <c r="I455" s="25"/>
      <c r="J455" s="25"/>
      <c r="K455" s="23"/>
    </row>
    <row r="456" spans="1:11" ht="14.25" customHeight="1" x14ac:dyDescent="0.2">
      <c r="A456" s="12"/>
      <c r="D456" s="23"/>
      <c r="F456" s="24"/>
      <c r="H456" s="24"/>
      <c r="I456" s="25"/>
      <c r="J456" s="25"/>
      <c r="K456" s="23"/>
    </row>
    <row r="457" spans="1:11" ht="14.25" customHeight="1" x14ac:dyDescent="0.2">
      <c r="A457" s="12"/>
      <c r="D457" s="23"/>
      <c r="F457" s="24"/>
      <c r="H457" s="24"/>
      <c r="I457" s="25"/>
      <c r="J457" s="25"/>
      <c r="K457" s="23"/>
    </row>
    <row r="458" spans="1:11" ht="14.25" customHeight="1" x14ac:dyDescent="0.2">
      <c r="A458" s="12"/>
      <c r="D458" s="23"/>
      <c r="F458" s="24"/>
      <c r="H458" s="24"/>
      <c r="I458" s="25"/>
      <c r="J458" s="25"/>
      <c r="K458" s="23"/>
    </row>
    <row r="459" spans="1:11" ht="14.25" customHeight="1" x14ac:dyDescent="0.2">
      <c r="A459" s="12"/>
      <c r="D459" s="23"/>
      <c r="F459" s="24"/>
      <c r="H459" s="24"/>
      <c r="I459" s="25"/>
      <c r="J459" s="25"/>
      <c r="K459" s="23"/>
    </row>
    <row r="460" spans="1:11" ht="14.25" customHeight="1" x14ac:dyDescent="0.2">
      <c r="A460" s="12"/>
      <c r="D460" s="23"/>
      <c r="F460" s="24"/>
      <c r="H460" s="24"/>
      <c r="I460" s="25"/>
      <c r="J460" s="25"/>
      <c r="K460" s="23"/>
    </row>
    <row r="461" spans="1:11" ht="14.25" customHeight="1" x14ac:dyDescent="0.2">
      <c r="A461" s="12"/>
      <c r="D461" s="23"/>
      <c r="F461" s="24"/>
      <c r="H461" s="24"/>
      <c r="I461" s="25"/>
      <c r="J461" s="25"/>
      <c r="K461" s="23"/>
    </row>
    <row r="462" spans="1:11" ht="14.25" customHeight="1" x14ac:dyDescent="0.2">
      <c r="A462" s="12"/>
      <c r="D462" s="23"/>
      <c r="F462" s="24"/>
      <c r="H462" s="24"/>
      <c r="I462" s="25"/>
      <c r="J462" s="25"/>
      <c r="K462" s="23"/>
    </row>
    <row r="463" spans="1:11" ht="14.25" customHeight="1" x14ac:dyDescent="0.2">
      <c r="A463" s="12"/>
      <c r="D463" s="23"/>
      <c r="F463" s="24"/>
      <c r="H463" s="24"/>
      <c r="I463" s="25"/>
      <c r="J463" s="25"/>
      <c r="K463" s="23"/>
    </row>
    <row r="464" spans="1:11" ht="14.25" customHeight="1" x14ac:dyDescent="0.2">
      <c r="A464" s="12"/>
      <c r="D464" s="23"/>
      <c r="F464" s="24"/>
      <c r="H464" s="24"/>
      <c r="I464" s="25"/>
      <c r="J464" s="25"/>
      <c r="K464" s="23"/>
    </row>
    <row r="465" spans="1:11" ht="14.25" customHeight="1" x14ac:dyDescent="0.2">
      <c r="A465" s="12"/>
      <c r="D465" s="23"/>
      <c r="F465" s="24"/>
      <c r="H465" s="24"/>
      <c r="I465" s="25"/>
      <c r="J465" s="25"/>
      <c r="K465" s="23"/>
    </row>
    <row r="466" spans="1:11" ht="14.25" customHeight="1" x14ac:dyDescent="0.2">
      <c r="A466" s="12"/>
      <c r="D466" s="23"/>
      <c r="F466" s="24"/>
      <c r="H466" s="24"/>
      <c r="I466" s="25"/>
      <c r="J466" s="25"/>
      <c r="K466" s="23"/>
    </row>
    <row r="467" spans="1:11" ht="14.25" customHeight="1" x14ac:dyDescent="0.2">
      <c r="A467" s="12"/>
      <c r="D467" s="23"/>
      <c r="F467" s="24"/>
      <c r="H467" s="24"/>
      <c r="I467" s="25"/>
      <c r="J467" s="25"/>
      <c r="K467" s="23"/>
    </row>
    <row r="468" spans="1:11" ht="14.25" customHeight="1" x14ac:dyDescent="0.2">
      <c r="A468" s="12"/>
      <c r="D468" s="23"/>
      <c r="F468" s="24"/>
      <c r="H468" s="24"/>
      <c r="I468" s="25"/>
      <c r="J468" s="25"/>
      <c r="K468" s="23"/>
    </row>
    <row r="469" spans="1:11" ht="14.25" customHeight="1" x14ac:dyDescent="0.2">
      <c r="A469" s="12"/>
      <c r="D469" s="23"/>
      <c r="F469" s="24"/>
      <c r="H469" s="24"/>
      <c r="I469" s="25"/>
      <c r="J469" s="25"/>
      <c r="K469" s="23"/>
    </row>
    <row r="470" spans="1:11" ht="14.25" customHeight="1" x14ac:dyDescent="0.2">
      <c r="A470" s="12"/>
      <c r="D470" s="23"/>
      <c r="F470" s="24"/>
      <c r="H470" s="24"/>
      <c r="I470" s="25"/>
      <c r="J470" s="25"/>
      <c r="K470" s="23"/>
    </row>
    <row r="471" spans="1:11" ht="14.25" customHeight="1" x14ac:dyDescent="0.2">
      <c r="A471" s="12"/>
      <c r="D471" s="23"/>
      <c r="F471" s="24"/>
      <c r="H471" s="24"/>
      <c r="I471" s="25"/>
      <c r="J471" s="25"/>
      <c r="K471" s="23"/>
    </row>
    <row r="472" spans="1:11" ht="14.25" customHeight="1" x14ac:dyDescent="0.2">
      <c r="A472" s="12"/>
      <c r="D472" s="23"/>
      <c r="F472" s="24"/>
      <c r="H472" s="24"/>
      <c r="I472" s="25"/>
      <c r="J472" s="25"/>
      <c r="K472" s="23"/>
    </row>
    <row r="473" spans="1:11" ht="14.25" customHeight="1" x14ac:dyDescent="0.2">
      <c r="A473" s="12"/>
      <c r="D473" s="23"/>
      <c r="F473" s="24"/>
      <c r="H473" s="24"/>
      <c r="I473" s="25"/>
      <c r="J473" s="25"/>
      <c r="K473" s="23"/>
    </row>
    <row r="474" spans="1:11" ht="14.25" customHeight="1" x14ac:dyDescent="0.2">
      <c r="A474" s="12"/>
      <c r="D474" s="23"/>
      <c r="F474" s="24"/>
      <c r="H474" s="24"/>
      <c r="I474" s="25"/>
      <c r="J474" s="25"/>
      <c r="K474" s="23"/>
    </row>
    <row r="475" spans="1:11" ht="14.25" customHeight="1" x14ac:dyDescent="0.2">
      <c r="A475" s="12"/>
      <c r="D475" s="23"/>
      <c r="F475" s="24"/>
      <c r="H475" s="24"/>
      <c r="I475" s="25"/>
      <c r="J475" s="25"/>
      <c r="K475" s="23"/>
    </row>
    <row r="476" spans="1:11" ht="14.25" customHeight="1" x14ac:dyDescent="0.2">
      <c r="A476" s="12"/>
      <c r="D476" s="23"/>
      <c r="F476" s="24"/>
      <c r="H476" s="24"/>
      <c r="I476" s="25"/>
      <c r="J476" s="25"/>
      <c r="K476" s="23"/>
    </row>
    <row r="477" spans="1:11" ht="14.25" customHeight="1" x14ac:dyDescent="0.2">
      <c r="A477" s="12"/>
      <c r="D477" s="23"/>
      <c r="F477" s="24"/>
      <c r="H477" s="24"/>
      <c r="I477" s="25"/>
      <c r="J477" s="25"/>
      <c r="K477" s="23"/>
    </row>
    <row r="478" spans="1:11" ht="14.25" customHeight="1" x14ac:dyDescent="0.2">
      <c r="A478" s="12"/>
      <c r="D478" s="23"/>
      <c r="F478" s="24"/>
      <c r="H478" s="24"/>
      <c r="I478" s="25"/>
      <c r="J478" s="25"/>
      <c r="K478" s="23"/>
    </row>
    <row r="479" spans="1:11" ht="14.25" customHeight="1" x14ac:dyDescent="0.2">
      <c r="A479" s="12"/>
      <c r="D479" s="23"/>
      <c r="F479" s="24"/>
      <c r="H479" s="24"/>
      <c r="I479" s="25"/>
      <c r="J479" s="25"/>
      <c r="K479" s="23"/>
    </row>
    <row r="480" spans="1:11" ht="14.25" customHeight="1" x14ac:dyDescent="0.2">
      <c r="A480" s="12"/>
      <c r="D480" s="23"/>
      <c r="F480" s="24"/>
      <c r="H480" s="24"/>
      <c r="I480" s="25"/>
      <c r="J480" s="25"/>
      <c r="K480" s="23"/>
    </row>
    <row r="481" spans="1:11" ht="14.25" customHeight="1" x14ac:dyDescent="0.2">
      <c r="A481" s="12"/>
      <c r="D481" s="23"/>
      <c r="F481" s="24"/>
      <c r="H481" s="24"/>
      <c r="I481" s="25"/>
      <c r="J481" s="25"/>
      <c r="K481" s="23"/>
    </row>
    <row r="482" spans="1:11" ht="14.25" customHeight="1" x14ac:dyDescent="0.2">
      <c r="A482" s="12"/>
      <c r="D482" s="23"/>
      <c r="F482" s="24"/>
      <c r="H482" s="24"/>
      <c r="I482" s="25"/>
      <c r="J482" s="25"/>
      <c r="K482" s="23"/>
    </row>
    <row r="483" spans="1:11" ht="14.25" customHeight="1" x14ac:dyDescent="0.2">
      <c r="A483" s="12"/>
      <c r="D483" s="23"/>
      <c r="F483" s="24"/>
      <c r="H483" s="24"/>
      <c r="I483" s="25"/>
      <c r="J483" s="25"/>
      <c r="K483" s="23"/>
    </row>
    <row r="484" spans="1:11" ht="14.25" customHeight="1" x14ac:dyDescent="0.2">
      <c r="A484" s="12"/>
      <c r="D484" s="23"/>
      <c r="F484" s="24"/>
      <c r="H484" s="24"/>
      <c r="I484" s="25"/>
      <c r="J484" s="25"/>
      <c r="K484" s="23"/>
    </row>
    <row r="485" spans="1:11" ht="14.25" customHeight="1" x14ac:dyDescent="0.2">
      <c r="A485" s="12"/>
      <c r="D485" s="23"/>
      <c r="F485" s="24"/>
      <c r="H485" s="24"/>
      <c r="I485" s="25"/>
      <c r="J485" s="25"/>
      <c r="K485" s="23"/>
    </row>
    <row r="486" spans="1:11" ht="14.25" customHeight="1" x14ac:dyDescent="0.2">
      <c r="A486" s="12"/>
      <c r="D486" s="23"/>
      <c r="F486" s="24"/>
      <c r="H486" s="24"/>
      <c r="I486" s="25"/>
      <c r="J486" s="25"/>
      <c r="K486" s="23"/>
    </row>
    <row r="487" spans="1:11" ht="14.25" customHeight="1" x14ac:dyDescent="0.2">
      <c r="A487" s="12"/>
      <c r="D487" s="23"/>
      <c r="F487" s="24"/>
      <c r="H487" s="24"/>
      <c r="I487" s="25"/>
      <c r="J487" s="25"/>
      <c r="K487" s="23"/>
    </row>
    <row r="488" spans="1:11" ht="14.25" customHeight="1" x14ac:dyDescent="0.2">
      <c r="A488" s="12"/>
      <c r="D488" s="23"/>
      <c r="F488" s="24"/>
      <c r="H488" s="24"/>
      <c r="I488" s="25"/>
      <c r="J488" s="25"/>
      <c r="K488" s="23"/>
    </row>
    <row r="489" spans="1:11" ht="14.25" customHeight="1" x14ac:dyDescent="0.2">
      <c r="A489" s="12"/>
      <c r="D489" s="23"/>
      <c r="F489" s="24"/>
      <c r="H489" s="24"/>
      <c r="I489" s="25"/>
      <c r="J489" s="25"/>
      <c r="K489" s="23"/>
    </row>
    <row r="490" spans="1:11" ht="14.25" customHeight="1" x14ac:dyDescent="0.2">
      <c r="A490" s="12"/>
      <c r="D490" s="23"/>
      <c r="F490" s="24"/>
      <c r="H490" s="24"/>
      <c r="I490" s="25"/>
      <c r="J490" s="25"/>
      <c r="K490" s="23"/>
    </row>
    <row r="491" spans="1:11" ht="14.25" customHeight="1" x14ac:dyDescent="0.2">
      <c r="A491" s="12"/>
      <c r="D491" s="23"/>
      <c r="F491" s="24"/>
      <c r="H491" s="24"/>
      <c r="I491" s="25"/>
      <c r="J491" s="25"/>
      <c r="K491" s="23"/>
    </row>
    <row r="492" spans="1:11" ht="14.25" customHeight="1" x14ac:dyDescent="0.2">
      <c r="A492" s="12"/>
      <c r="D492" s="23"/>
      <c r="F492" s="24"/>
      <c r="H492" s="24"/>
      <c r="I492" s="25"/>
      <c r="J492" s="25"/>
      <c r="K492" s="23"/>
    </row>
    <row r="493" spans="1:11" ht="14.25" customHeight="1" x14ac:dyDescent="0.2">
      <c r="A493" s="12"/>
      <c r="D493" s="23"/>
      <c r="F493" s="24"/>
      <c r="H493" s="24"/>
      <c r="I493" s="25"/>
      <c r="J493" s="25"/>
      <c r="K493" s="23"/>
    </row>
    <row r="494" spans="1:11" ht="14.25" customHeight="1" x14ac:dyDescent="0.2">
      <c r="A494" s="12"/>
      <c r="D494" s="23"/>
      <c r="F494" s="24"/>
      <c r="H494" s="24"/>
      <c r="I494" s="25"/>
      <c r="J494" s="25"/>
      <c r="K494" s="23"/>
    </row>
    <row r="495" spans="1:11" ht="14.25" customHeight="1" x14ac:dyDescent="0.2">
      <c r="A495" s="12"/>
      <c r="D495" s="23"/>
      <c r="F495" s="24"/>
      <c r="H495" s="24"/>
      <c r="I495" s="25"/>
      <c r="J495" s="25"/>
      <c r="K495" s="23"/>
    </row>
    <row r="496" spans="1:11" ht="14.25" customHeight="1" x14ac:dyDescent="0.2">
      <c r="A496" s="12"/>
      <c r="D496" s="23"/>
      <c r="F496" s="24"/>
      <c r="H496" s="24"/>
      <c r="I496" s="25"/>
      <c r="J496" s="25"/>
      <c r="K496" s="23"/>
    </row>
    <row r="497" spans="1:11" ht="14.25" customHeight="1" x14ac:dyDescent="0.2">
      <c r="A497" s="12"/>
      <c r="D497" s="23"/>
      <c r="F497" s="24"/>
      <c r="H497" s="24"/>
      <c r="I497" s="25"/>
      <c r="J497" s="25"/>
      <c r="K497" s="23"/>
    </row>
    <row r="498" spans="1:11" ht="14.25" customHeight="1" x14ac:dyDescent="0.2">
      <c r="A498" s="12"/>
      <c r="D498" s="23"/>
      <c r="F498" s="24"/>
      <c r="H498" s="24"/>
      <c r="I498" s="25"/>
      <c r="J498" s="25"/>
      <c r="K498" s="23"/>
    </row>
    <row r="499" spans="1:11" ht="14.25" customHeight="1" x14ac:dyDescent="0.2">
      <c r="A499" s="12"/>
      <c r="D499" s="23"/>
      <c r="F499" s="24"/>
      <c r="H499" s="24"/>
      <c r="I499" s="25"/>
      <c r="J499" s="25"/>
      <c r="K499" s="23"/>
    </row>
    <row r="500" spans="1:11" ht="14.25" customHeight="1" x14ac:dyDescent="0.2">
      <c r="A500" s="12"/>
      <c r="D500" s="23"/>
      <c r="F500" s="24"/>
      <c r="H500" s="24"/>
      <c r="I500" s="25"/>
      <c r="J500" s="25"/>
      <c r="K500" s="23"/>
    </row>
    <row r="501" spans="1:11" ht="14.25" customHeight="1" x14ac:dyDescent="0.2">
      <c r="A501" s="12"/>
      <c r="D501" s="23"/>
      <c r="F501" s="24"/>
      <c r="H501" s="24"/>
      <c r="I501" s="25"/>
      <c r="J501" s="25"/>
      <c r="K501" s="23"/>
    </row>
    <row r="502" spans="1:11" ht="14.25" customHeight="1" x14ac:dyDescent="0.2">
      <c r="A502" s="12"/>
      <c r="D502" s="23"/>
      <c r="F502" s="24"/>
      <c r="H502" s="24"/>
      <c r="I502" s="25"/>
      <c r="J502" s="25"/>
      <c r="K502" s="23"/>
    </row>
    <row r="503" spans="1:11" ht="14.25" customHeight="1" x14ac:dyDescent="0.2">
      <c r="A503" s="12"/>
      <c r="D503" s="23"/>
      <c r="F503" s="24"/>
      <c r="H503" s="24"/>
      <c r="I503" s="25"/>
      <c r="J503" s="25"/>
      <c r="K503" s="23"/>
    </row>
    <row r="504" spans="1:11" ht="14.25" customHeight="1" x14ac:dyDescent="0.2">
      <c r="A504" s="12"/>
      <c r="D504" s="23"/>
      <c r="F504" s="24"/>
      <c r="H504" s="24"/>
      <c r="I504" s="25"/>
      <c r="J504" s="25"/>
      <c r="K504" s="23"/>
    </row>
    <row r="505" spans="1:11" ht="14.25" customHeight="1" x14ac:dyDescent="0.2">
      <c r="A505" s="12"/>
      <c r="D505" s="23"/>
      <c r="F505" s="24"/>
      <c r="H505" s="24"/>
      <c r="I505" s="25"/>
      <c r="J505" s="25"/>
      <c r="K505" s="23"/>
    </row>
    <row r="506" spans="1:11" ht="14.25" customHeight="1" x14ac:dyDescent="0.2">
      <c r="A506" s="12"/>
      <c r="D506" s="23"/>
      <c r="F506" s="24"/>
      <c r="H506" s="24"/>
      <c r="I506" s="25"/>
      <c r="J506" s="25"/>
      <c r="K506" s="23"/>
    </row>
    <row r="507" spans="1:11" ht="14.25" customHeight="1" x14ac:dyDescent="0.2">
      <c r="A507" s="12"/>
      <c r="D507" s="23"/>
      <c r="F507" s="24"/>
      <c r="H507" s="24"/>
      <c r="I507" s="25"/>
      <c r="J507" s="25"/>
      <c r="K507" s="23"/>
    </row>
    <row r="508" spans="1:11" ht="14.25" customHeight="1" x14ac:dyDescent="0.2">
      <c r="A508" s="12"/>
      <c r="D508" s="23"/>
      <c r="F508" s="24"/>
      <c r="H508" s="24"/>
      <c r="I508" s="25"/>
      <c r="J508" s="25"/>
      <c r="K508" s="23"/>
    </row>
    <row r="509" spans="1:11" ht="14.25" customHeight="1" x14ac:dyDescent="0.2">
      <c r="A509" s="12"/>
      <c r="D509" s="23"/>
      <c r="F509" s="24"/>
      <c r="H509" s="24"/>
      <c r="I509" s="25"/>
      <c r="J509" s="25"/>
      <c r="K509" s="23"/>
    </row>
    <row r="510" spans="1:11" ht="14.25" customHeight="1" x14ac:dyDescent="0.2">
      <c r="A510" s="12"/>
      <c r="D510" s="23"/>
      <c r="F510" s="24"/>
      <c r="H510" s="24"/>
      <c r="I510" s="25"/>
      <c r="J510" s="25"/>
      <c r="K510" s="23"/>
    </row>
    <row r="511" spans="1:11" ht="14.25" customHeight="1" x14ac:dyDescent="0.2">
      <c r="A511" s="12"/>
      <c r="D511" s="23"/>
      <c r="F511" s="24"/>
      <c r="H511" s="24"/>
      <c r="I511" s="25"/>
      <c r="J511" s="25"/>
      <c r="K511" s="23"/>
    </row>
    <row r="512" spans="1:11" ht="14.25" customHeight="1" x14ac:dyDescent="0.2">
      <c r="A512" s="12"/>
      <c r="D512" s="23"/>
      <c r="F512" s="24"/>
      <c r="H512" s="24"/>
      <c r="I512" s="25"/>
      <c r="J512" s="25"/>
      <c r="K512" s="23"/>
    </row>
    <row r="513" spans="1:11" ht="14.25" customHeight="1" x14ac:dyDescent="0.2">
      <c r="A513" s="12"/>
      <c r="D513" s="23"/>
      <c r="F513" s="24"/>
      <c r="H513" s="24"/>
      <c r="I513" s="25"/>
      <c r="J513" s="25"/>
      <c r="K513" s="23"/>
    </row>
    <row r="514" spans="1:11" ht="14.25" customHeight="1" x14ac:dyDescent="0.2">
      <c r="A514" s="12"/>
      <c r="D514" s="23"/>
      <c r="F514" s="24"/>
      <c r="H514" s="24"/>
      <c r="I514" s="25"/>
      <c r="J514" s="25"/>
      <c r="K514" s="23"/>
    </row>
    <row r="515" spans="1:11" ht="14.25" customHeight="1" x14ac:dyDescent="0.2">
      <c r="A515" s="12"/>
      <c r="D515" s="23"/>
      <c r="F515" s="24"/>
      <c r="H515" s="24"/>
      <c r="I515" s="25"/>
      <c r="J515" s="25"/>
      <c r="K515" s="23"/>
    </row>
    <row r="516" spans="1:11" ht="14.25" customHeight="1" x14ac:dyDescent="0.2">
      <c r="A516" s="12"/>
      <c r="D516" s="23"/>
      <c r="F516" s="24"/>
      <c r="H516" s="24"/>
      <c r="I516" s="25"/>
      <c r="J516" s="25"/>
      <c r="K516" s="23"/>
    </row>
    <row r="517" spans="1:11" ht="14.25" customHeight="1" x14ac:dyDescent="0.2">
      <c r="A517" s="12"/>
      <c r="D517" s="23"/>
      <c r="F517" s="24"/>
      <c r="H517" s="24"/>
      <c r="I517" s="25"/>
      <c r="J517" s="25"/>
      <c r="K517" s="23"/>
    </row>
    <row r="518" spans="1:11" ht="14.25" customHeight="1" x14ac:dyDescent="0.2">
      <c r="A518" s="12"/>
      <c r="D518" s="23"/>
      <c r="F518" s="24"/>
      <c r="H518" s="24"/>
      <c r="I518" s="25"/>
      <c r="J518" s="25"/>
      <c r="K518" s="23"/>
    </row>
    <row r="519" spans="1:11" ht="14.25" customHeight="1" x14ac:dyDescent="0.2">
      <c r="A519" s="12"/>
      <c r="D519" s="23"/>
      <c r="F519" s="24"/>
      <c r="H519" s="24"/>
      <c r="I519" s="25"/>
      <c r="J519" s="25"/>
      <c r="K519" s="23"/>
    </row>
    <row r="520" spans="1:11" ht="14.25" customHeight="1" x14ac:dyDescent="0.2">
      <c r="A520" s="12"/>
      <c r="D520" s="23"/>
      <c r="F520" s="24"/>
      <c r="H520" s="24"/>
      <c r="I520" s="25"/>
      <c r="J520" s="25"/>
      <c r="K520" s="23"/>
    </row>
    <row r="521" spans="1:11" ht="14.25" customHeight="1" x14ac:dyDescent="0.2">
      <c r="A521" s="12"/>
      <c r="D521" s="23"/>
      <c r="F521" s="24"/>
      <c r="H521" s="24"/>
      <c r="I521" s="25"/>
      <c r="J521" s="25"/>
      <c r="K521" s="23"/>
    </row>
    <row r="522" spans="1:11" ht="14.25" customHeight="1" x14ac:dyDescent="0.2">
      <c r="A522" s="12"/>
      <c r="D522" s="23"/>
      <c r="F522" s="24"/>
      <c r="H522" s="24"/>
      <c r="I522" s="25"/>
      <c r="J522" s="25"/>
      <c r="K522" s="23"/>
    </row>
    <row r="523" spans="1:11" ht="14.25" customHeight="1" x14ac:dyDescent="0.2">
      <c r="A523" s="12"/>
      <c r="D523" s="23"/>
      <c r="F523" s="24"/>
      <c r="H523" s="24"/>
      <c r="I523" s="25"/>
      <c r="J523" s="25"/>
      <c r="K523" s="23"/>
    </row>
    <row r="524" spans="1:11" ht="14.25" customHeight="1" x14ac:dyDescent="0.2">
      <c r="A524" s="12"/>
      <c r="D524" s="23"/>
      <c r="F524" s="24"/>
      <c r="H524" s="24"/>
      <c r="I524" s="25"/>
      <c r="J524" s="25"/>
      <c r="K524" s="23"/>
    </row>
    <row r="525" spans="1:11" ht="14.25" customHeight="1" x14ac:dyDescent="0.2">
      <c r="A525" s="12"/>
      <c r="D525" s="23"/>
      <c r="F525" s="24"/>
      <c r="H525" s="24"/>
      <c r="I525" s="25"/>
      <c r="J525" s="25"/>
      <c r="K525" s="23"/>
    </row>
    <row r="526" spans="1:11" ht="14.25" customHeight="1" x14ac:dyDescent="0.2">
      <c r="A526" s="12"/>
      <c r="D526" s="23"/>
      <c r="F526" s="24"/>
      <c r="H526" s="24"/>
      <c r="I526" s="25"/>
      <c r="J526" s="25"/>
      <c r="K526" s="23"/>
    </row>
    <row r="527" spans="1:11" ht="14.25" customHeight="1" x14ac:dyDescent="0.2">
      <c r="A527" s="12"/>
      <c r="D527" s="23"/>
      <c r="F527" s="24"/>
      <c r="H527" s="24"/>
      <c r="I527" s="25"/>
      <c r="J527" s="25"/>
      <c r="K527" s="23"/>
    </row>
    <row r="528" spans="1:11" ht="14.25" customHeight="1" x14ac:dyDescent="0.2">
      <c r="A528" s="12"/>
      <c r="D528" s="23"/>
      <c r="F528" s="24"/>
      <c r="H528" s="24"/>
      <c r="I528" s="25"/>
      <c r="J528" s="25"/>
      <c r="K528" s="23"/>
    </row>
    <row r="529" spans="1:11" ht="14.25" customHeight="1" x14ac:dyDescent="0.2">
      <c r="A529" s="12"/>
      <c r="D529" s="23"/>
      <c r="F529" s="24"/>
      <c r="H529" s="24"/>
      <c r="I529" s="25"/>
      <c r="J529" s="25"/>
      <c r="K529" s="23"/>
    </row>
    <row r="530" spans="1:11" ht="14.25" customHeight="1" x14ac:dyDescent="0.2">
      <c r="A530" s="12"/>
      <c r="D530" s="23"/>
      <c r="F530" s="24"/>
      <c r="H530" s="24"/>
      <c r="I530" s="25"/>
      <c r="J530" s="25"/>
      <c r="K530" s="23"/>
    </row>
    <row r="531" spans="1:11" ht="14.25" customHeight="1" x14ac:dyDescent="0.2">
      <c r="A531" s="12"/>
      <c r="D531" s="23"/>
      <c r="F531" s="24"/>
      <c r="H531" s="24"/>
      <c r="I531" s="25"/>
      <c r="J531" s="25"/>
      <c r="K531" s="23"/>
    </row>
    <row r="532" spans="1:11" ht="14.25" customHeight="1" x14ac:dyDescent="0.2">
      <c r="A532" s="12"/>
      <c r="D532" s="23"/>
      <c r="F532" s="24"/>
      <c r="H532" s="24"/>
      <c r="I532" s="25"/>
      <c r="J532" s="25"/>
      <c r="K532" s="23"/>
    </row>
    <row r="533" spans="1:11" ht="14.25" customHeight="1" x14ac:dyDescent="0.2">
      <c r="A533" s="12"/>
      <c r="D533" s="23"/>
      <c r="F533" s="24"/>
      <c r="H533" s="24"/>
      <c r="I533" s="25"/>
      <c r="J533" s="25"/>
      <c r="K533" s="23"/>
    </row>
    <row r="534" spans="1:11" ht="14.25" customHeight="1" x14ac:dyDescent="0.2">
      <c r="A534" s="12"/>
      <c r="D534" s="23"/>
      <c r="F534" s="24"/>
      <c r="H534" s="24"/>
      <c r="I534" s="25"/>
      <c r="J534" s="25"/>
      <c r="K534" s="23"/>
    </row>
    <row r="535" spans="1:11" ht="14.25" customHeight="1" x14ac:dyDescent="0.2">
      <c r="A535" s="12"/>
      <c r="D535" s="23"/>
      <c r="F535" s="24"/>
      <c r="H535" s="24"/>
      <c r="I535" s="25"/>
      <c r="J535" s="25"/>
      <c r="K535" s="23"/>
    </row>
    <row r="536" spans="1:11" ht="14.25" customHeight="1" x14ac:dyDescent="0.2">
      <c r="A536" s="12"/>
      <c r="D536" s="23"/>
      <c r="F536" s="24"/>
      <c r="H536" s="24"/>
      <c r="I536" s="25"/>
      <c r="J536" s="25"/>
      <c r="K536" s="23"/>
    </row>
    <row r="537" spans="1:11" ht="14.25" customHeight="1" x14ac:dyDescent="0.2">
      <c r="A537" s="12"/>
      <c r="D537" s="23"/>
      <c r="F537" s="24"/>
      <c r="H537" s="24"/>
      <c r="I537" s="25"/>
      <c r="J537" s="25"/>
      <c r="K537" s="23"/>
    </row>
    <row r="538" spans="1:11" ht="14.25" customHeight="1" x14ac:dyDescent="0.2">
      <c r="A538" s="12"/>
      <c r="D538" s="23"/>
      <c r="F538" s="24"/>
      <c r="H538" s="24"/>
      <c r="I538" s="25"/>
      <c r="J538" s="25"/>
      <c r="K538" s="23"/>
    </row>
    <row r="539" spans="1:11" ht="14.25" customHeight="1" x14ac:dyDescent="0.2">
      <c r="A539" s="12"/>
      <c r="D539" s="23"/>
      <c r="F539" s="24"/>
      <c r="H539" s="24"/>
      <c r="I539" s="25"/>
      <c r="J539" s="25"/>
      <c r="K539" s="23"/>
    </row>
    <row r="540" spans="1:11" ht="14.25" customHeight="1" x14ac:dyDescent="0.2">
      <c r="A540" s="12"/>
      <c r="D540" s="23"/>
      <c r="F540" s="24"/>
      <c r="H540" s="24"/>
      <c r="I540" s="25"/>
      <c r="J540" s="25"/>
      <c r="K540" s="23"/>
    </row>
    <row r="541" spans="1:11" ht="14.25" customHeight="1" x14ac:dyDescent="0.2">
      <c r="A541" s="12"/>
      <c r="D541" s="23"/>
      <c r="F541" s="24"/>
      <c r="H541" s="24"/>
      <c r="I541" s="25"/>
      <c r="J541" s="25"/>
      <c r="K541" s="23"/>
    </row>
    <row r="542" spans="1:11" ht="14.25" customHeight="1" x14ac:dyDescent="0.2">
      <c r="A542" s="12"/>
      <c r="D542" s="23"/>
      <c r="F542" s="24"/>
      <c r="H542" s="24"/>
      <c r="I542" s="25"/>
      <c r="J542" s="25"/>
      <c r="K542" s="23"/>
    </row>
    <row r="543" spans="1:11" ht="14.25" customHeight="1" x14ac:dyDescent="0.2">
      <c r="A543" s="12"/>
      <c r="D543" s="23"/>
      <c r="F543" s="24"/>
      <c r="H543" s="24"/>
      <c r="I543" s="25"/>
      <c r="J543" s="25"/>
      <c r="K543" s="23"/>
    </row>
    <row r="544" spans="1:11" ht="14.25" customHeight="1" x14ac:dyDescent="0.2">
      <c r="A544" s="12"/>
      <c r="D544" s="23"/>
      <c r="F544" s="24"/>
      <c r="H544" s="24"/>
      <c r="I544" s="25"/>
      <c r="J544" s="25"/>
      <c r="K544" s="23"/>
    </row>
    <row r="545" spans="1:11" ht="14.25" customHeight="1" x14ac:dyDescent="0.2">
      <c r="A545" s="12"/>
      <c r="D545" s="23"/>
      <c r="F545" s="24"/>
      <c r="H545" s="24"/>
      <c r="I545" s="25"/>
      <c r="J545" s="25"/>
      <c r="K545" s="23"/>
    </row>
    <row r="546" spans="1:11" ht="14.25" customHeight="1" x14ac:dyDescent="0.2">
      <c r="A546" s="12"/>
      <c r="D546" s="23"/>
      <c r="F546" s="24"/>
      <c r="H546" s="24"/>
      <c r="I546" s="25"/>
      <c r="J546" s="25"/>
      <c r="K546" s="23"/>
    </row>
    <row r="547" spans="1:11" ht="14.25" customHeight="1" x14ac:dyDescent="0.2">
      <c r="A547" s="12"/>
      <c r="D547" s="23"/>
      <c r="F547" s="24"/>
      <c r="H547" s="24"/>
      <c r="I547" s="25"/>
      <c r="J547" s="25"/>
      <c r="K547" s="23"/>
    </row>
    <row r="548" spans="1:11" ht="14.25" customHeight="1" x14ac:dyDescent="0.2">
      <c r="A548" s="12"/>
      <c r="D548" s="23"/>
      <c r="F548" s="24"/>
      <c r="H548" s="24"/>
      <c r="I548" s="25"/>
      <c r="J548" s="25"/>
      <c r="K548" s="23"/>
    </row>
    <row r="549" spans="1:11" ht="14.25" customHeight="1" x14ac:dyDescent="0.2">
      <c r="A549" s="12"/>
      <c r="D549" s="23"/>
      <c r="F549" s="24"/>
      <c r="H549" s="24"/>
      <c r="I549" s="25"/>
      <c r="J549" s="25"/>
      <c r="K549" s="23"/>
    </row>
    <row r="550" spans="1:11" ht="14.25" customHeight="1" x14ac:dyDescent="0.2">
      <c r="A550" s="12"/>
      <c r="D550" s="23"/>
      <c r="F550" s="24"/>
      <c r="H550" s="24"/>
      <c r="I550" s="25"/>
      <c r="J550" s="25"/>
      <c r="K550" s="23"/>
    </row>
    <row r="551" spans="1:11" ht="14.25" customHeight="1" x14ac:dyDescent="0.2">
      <c r="A551" s="12"/>
      <c r="D551" s="23"/>
      <c r="F551" s="24"/>
      <c r="H551" s="24"/>
      <c r="I551" s="25"/>
      <c r="J551" s="25"/>
      <c r="K551" s="23"/>
    </row>
    <row r="552" spans="1:11" ht="14.25" customHeight="1" x14ac:dyDescent="0.2">
      <c r="A552" s="12"/>
      <c r="D552" s="23"/>
      <c r="F552" s="24"/>
      <c r="H552" s="24"/>
      <c r="I552" s="25"/>
      <c r="J552" s="25"/>
      <c r="K552" s="23"/>
    </row>
    <row r="553" spans="1:11" ht="14.25" customHeight="1" x14ac:dyDescent="0.2">
      <c r="A553" s="12"/>
      <c r="D553" s="23"/>
      <c r="F553" s="24"/>
      <c r="H553" s="24"/>
      <c r="I553" s="25"/>
      <c r="J553" s="25"/>
      <c r="K553" s="23"/>
    </row>
    <row r="554" spans="1:11" ht="14.25" customHeight="1" x14ac:dyDescent="0.2">
      <c r="A554" s="12"/>
      <c r="D554" s="23"/>
      <c r="F554" s="24"/>
      <c r="H554" s="24"/>
      <c r="I554" s="25"/>
      <c r="J554" s="25"/>
      <c r="K554" s="23"/>
    </row>
    <row r="555" spans="1:11" ht="14.25" customHeight="1" x14ac:dyDescent="0.2">
      <c r="A555" s="12"/>
      <c r="D555" s="23"/>
      <c r="F555" s="24"/>
      <c r="H555" s="24"/>
      <c r="I555" s="25"/>
      <c r="J555" s="25"/>
      <c r="K555" s="23"/>
    </row>
    <row r="556" spans="1:11" ht="14.25" customHeight="1" x14ac:dyDescent="0.2">
      <c r="A556" s="12"/>
      <c r="D556" s="23"/>
      <c r="F556" s="24"/>
      <c r="H556" s="24"/>
      <c r="I556" s="25"/>
      <c r="J556" s="25"/>
      <c r="K556" s="23"/>
    </row>
    <row r="557" spans="1:11" ht="14.25" customHeight="1" x14ac:dyDescent="0.2">
      <c r="A557" s="12"/>
      <c r="D557" s="23"/>
      <c r="F557" s="24"/>
      <c r="H557" s="24"/>
      <c r="I557" s="25"/>
      <c r="J557" s="25"/>
      <c r="K557" s="23"/>
    </row>
    <row r="558" spans="1:11" ht="14.25" customHeight="1" x14ac:dyDescent="0.2">
      <c r="A558" s="12"/>
      <c r="D558" s="23"/>
      <c r="F558" s="24"/>
      <c r="H558" s="24"/>
      <c r="I558" s="25"/>
      <c r="J558" s="25"/>
      <c r="K558" s="23"/>
    </row>
    <row r="559" spans="1:11" ht="14.25" customHeight="1" x14ac:dyDescent="0.2">
      <c r="A559" s="12"/>
      <c r="D559" s="23"/>
      <c r="F559" s="24"/>
      <c r="H559" s="24"/>
      <c r="I559" s="25"/>
      <c r="J559" s="25"/>
      <c r="K559" s="23"/>
    </row>
    <row r="560" spans="1:11" ht="14.25" customHeight="1" x14ac:dyDescent="0.2">
      <c r="A560" s="12"/>
      <c r="D560" s="23"/>
      <c r="F560" s="24"/>
      <c r="H560" s="24"/>
      <c r="I560" s="25"/>
      <c r="J560" s="25"/>
      <c r="K560" s="23"/>
    </row>
    <row r="561" spans="1:11" ht="14.25" customHeight="1" x14ac:dyDescent="0.2">
      <c r="A561" s="12"/>
      <c r="D561" s="23"/>
      <c r="F561" s="24"/>
      <c r="H561" s="24"/>
      <c r="I561" s="25"/>
      <c r="J561" s="25"/>
      <c r="K561" s="23"/>
    </row>
    <row r="562" spans="1:11" ht="14.25" customHeight="1" x14ac:dyDescent="0.2">
      <c r="A562" s="12"/>
      <c r="D562" s="23"/>
      <c r="F562" s="24"/>
      <c r="H562" s="24"/>
      <c r="I562" s="25"/>
      <c r="J562" s="25"/>
      <c r="K562" s="23"/>
    </row>
    <row r="563" spans="1:11" ht="14.25" customHeight="1" x14ac:dyDescent="0.2">
      <c r="A563" s="12"/>
      <c r="D563" s="23"/>
      <c r="F563" s="24"/>
      <c r="H563" s="24"/>
      <c r="I563" s="25"/>
      <c r="J563" s="25"/>
      <c r="K563" s="23"/>
    </row>
    <row r="564" spans="1:11" ht="14.25" customHeight="1" x14ac:dyDescent="0.2">
      <c r="A564" s="12"/>
      <c r="D564" s="23"/>
      <c r="F564" s="24"/>
      <c r="H564" s="24"/>
      <c r="I564" s="25"/>
      <c r="J564" s="25"/>
      <c r="K564" s="23"/>
    </row>
    <row r="565" spans="1:11" ht="14.25" customHeight="1" x14ac:dyDescent="0.2">
      <c r="A565" s="12"/>
      <c r="D565" s="23"/>
      <c r="F565" s="24"/>
      <c r="H565" s="24"/>
      <c r="I565" s="25"/>
      <c r="J565" s="25"/>
      <c r="K565" s="23"/>
    </row>
    <row r="566" spans="1:11" ht="14.25" customHeight="1" x14ac:dyDescent="0.2">
      <c r="A566" s="12"/>
      <c r="D566" s="23"/>
      <c r="F566" s="24"/>
      <c r="H566" s="24"/>
      <c r="I566" s="25"/>
      <c r="J566" s="25"/>
      <c r="K566" s="23"/>
    </row>
    <row r="567" spans="1:11" ht="14.25" customHeight="1" x14ac:dyDescent="0.2">
      <c r="A567" s="12"/>
      <c r="D567" s="23"/>
      <c r="F567" s="24"/>
      <c r="H567" s="24"/>
      <c r="I567" s="25"/>
      <c r="J567" s="25"/>
      <c r="K567" s="23"/>
    </row>
    <row r="568" spans="1:11" ht="14.25" customHeight="1" x14ac:dyDescent="0.2">
      <c r="A568" s="12"/>
      <c r="D568" s="23"/>
      <c r="F568" s="24"/>
      <c r="H568" s="24"/>
      <c r="I568" s="25"/>
      <c r="J568" s="25"/>
      <c r="K568" s="23"/>
    </row>
    <row r="569" spans="1:11" ht="14.25" customHeight="1" x14ac:dyDescent="0.2">
      <c r="A569" s="12"/>
      <c r="D569" s="23"/>
      <c r="F569" s="24"/>
      <c r="H569" s="24"/>
      <c r="I569" s="25"/>
      <c r="J569" s="25"/>
      <c r="K569" s="23"/>
    </row>
    <row r="570" spans="1:11" ht="14.25" customHeight="1" x14ac:dyDescent="0.2">
      <c r="A570" s="12"/>
      <c r="D570" s="23"/>
      <c r="F570" s="24"/>
      <c r="H570" s="24"/>
      <c r="I570" s="25"/>
      <c r="J570" s="25"/>
      <c r="K570" s="23"/>
    </row>
    <row r="571" spans="1:11" ht="14.25" customHeight="1" x14ac:dyDescent="0.2">
      <c r="A571" s="12"/>
      <c r="D571" s="23"/>
      <c r="F571" s="24"/>
      <c r="H571" s="24"/>
      <c r="I571" s="25"/>
      <c r="J571" s="25"/>
      <c r="K571" s="23"/>
    </row>
    <row r="572" spans="1:11" ht="14.25" customHeight="1" x14ac:dyDescent="0.2">
      <c r="A572" s="12"/>
      <c r="D572" s="23"/>
      <c r="F572" s="24"/>
      <c r="H572" s="24"/>
      <c r="I572" s="25"/>
      <c r="J572" s="25"/>
      <c r="K572" s="23"/>
    </row>
    <row r="573" spans="1:11" ht="14.25" customHeight="1" x14ac:dyDescent="0.2">
      <c r="A573" s="12"/>
      <c r="D573" s="23"/>
      <c r="F573" s="24"/>
      <c r="H573" s="24"/>
      <c r="I573" s="25"/>
      <c r="J573" s="25"/>
      <c r="K573" s="23"/>
    </row>
    <row r="574" spans="1:11" ht="14.25" customHeight="1" x14ac:dyDescent="0.2">
      <c r="A574" s="12"/>
      <c r="D574" s="23"/>
      <c r="F574" s="24"/>
      <c r="H574" s="24"/>
      <c r="I574" s="25"/>
      <c r="J574" s="25"/>
      <c r="K574" s="23"/>
    </row>
    <row r="575" spans="1:11" ht="14.25" customHeight="1" x14ac:dyDescent="0.2">
      <c r="A575" s="12"/>
      <c r="D575" s="23"/>
      <c r="F575" s="24"/>
      <c r="H575" s="24"/>
      <c r="I575" s="25"/>
      <c r="J575" s="25"/>
      <c r="K575" s="23"/>
    </row>
    <row r="576" spans="1:11" ht="14.25" customHeight="1" x14ac:dyDescent="0.2">
      <c r="A576" s="12"/>
      <c r="D576" s="23"/>
      <c r="F576" s="24"/>
      <c r="H576" s="24"/>
      <c r="I576" s="25"/>
      <c r="J576" s="25"/>
      <c r="K576" s="23"/>
    </row>
    <row r="577" spans="1:11" ht="14.25" customHeight="1" x14ac:dyDescent="0.2">
      <c r="A577" s="12"/>
      <c r="D577" s="23"/>
      <c r="F577" s="24"/>
      <c r="H577" s="24"/>
      <c r="I577" s="25"/>
      <c r="J577" s="25"/>
      <c r="K577" s="23"/>
    </row>
    <row r="578" spans="1:11" ht="14.25" customHeight="1" x14ac:dyDescent="0.2">
      <c r="A578" s="12"/>
      <c r="D578" s="23"/>
      <c r="F578" s="24"/>
      <c r="H578" s="24"/>
      <c r="I578" s="25"/>
      <c r="J578" s="25"/>
      <c r="K578" s="23"/>
    </row>
    <row r="579" spans="1:11" ht="14.25" customHeight="1" x14ac:dyDescent="0.2">
      <c r="A579" s="12"/>
      <c r="D579" s="23"/>
      <c r="F579" s="24"/>
      <c r="H579" s="24"/>
      <c r="I579" s="25"/>
      <c r="J579" s="25"/>
      <c r="K579" s="23"/>
    </row>
    <row r="580" spans="1:11" ht="14.25" customHeight="1" x14ac:dyDescent="0.2">
      <c r="A580" s="12"/>
      <c r="D580" s="23"/>
      <c r="F580" s="24"/>
      <c r="H580" s="24"/>
      <c r="I580" s="25"/>
      <c r="J580" s="25"/>
      <c r="K580" s="23"/>
    </row>
    <row r="581" spans="1:11" ht="14.25" customHeight="1" x14ac:dyDescent="0.2">
      <c r="A581" s="12"/>
      <c r="D581" s="23"/>
      <c r="F581" s="24"/>
      <c r="H581" s="24"/>
      <c r="I581" s="25"/>
      <c r="J581" s="25"/>
      <c r="K581" s="23"/>
    </row>
    <row r="582" spans="1:11" ht="14.25" customHeight="1" x14ac:dyDescent="0.2">
      <c r="A582" s="12"/>
      <c r="D582" s="23"/>
      <c r="F582" s="24"/>
      <c r="H582" s="24"/>
      <c r="I582" s="25"/>
      <c r="J582" s="25"/>
      <c r="K582" s="23"/>
    </row>
    <row r="583" spans="1:11" ht="14.25" customHeight="1" x14ac:dyDescent="0.2">
      <c r="A583" s="12"/>
      <c r="D583" s="23"/>
      <c r="F583" s="24"/>
      <c r="H583" s="24"/>
      <c r="I583" s="25"/>
      <c r="J583" s="25"/>
      <c r="K583" s="23"/>
    </row>
    <row r="584" spans="1:11" ht="14.25" customHeight="1" x14ac:dyDescent="0.2">
      <c r="A584" s="12"/>
      <c r="D584" s="23"/>
      <c r="F584" s="24"/>
      <c r="H584" s="24"/>
      <c r="I584" s="25"/>
      <c r="J584" s="25"/>
      <c r="K584" s="23"/>
    </row>
    <row r="585" spans="1:11" ht="14.25" customHeight="1" x14ac:dyDescent="0.2">
      <c r="A585" s="12"/>
      <c r="D585" s="23"/>
      <c r="F585" s="24"/>
      <c r="H585" s="24"/>
      <c r="I585" s="25"/>
      <c r="J585" s="25"/>
      <c r="K585" s="23"/>
    </row>
    <row r="586" spans="1:11" ht="14.25" customHeight="1" x14ac:dyDescent="0.2">
      <c r="A586" s="12"/>
      <c r="D586" s="23"/>
      <c r="F586" s="24"/>
      <c r="H586" s="24"/>
      <c r="I586" s="25"/>
      <c r="J586" s="25"/>
      <c r="K586" s="23"/>
    </row>
    <row r="587" spans="1:11" ht="14.25" customHeight="1" x14ac:dyDescent="0.2">
      <c r="A587" s="12"/>
      <c r="D587" s="23"/>
      <c r="F587" s="24"/>
      <c r="H587" s="24"/>
      <c r="I587" s="25"/>
      <c r="J587" s="25"/>
      <c r="K587" s="23"/>
    </row>
    <row r="588" spans="1:11" ht="14.25" customHeight="1" x14ac:dyDescent="0.2">
      <c r="A588" s="12"/>
      <c r="D588" s="23"/>
      <c r="F588" s="24"/>
      <c r="H588" s="24"/>
      <c r="I588" s="25"/>
      <c r="J588" s="25"/>
      <c r="K588" s="23"/>
    </row>
    <row r="589" spans="1:11" ht="14.25" customHeight="1" x14ac:dyDescent="0.2">
      <c r="A589" s="12"/>
      <c r="D589" s="23"/>
      <c r="F589" s="24"/>
      <c r="H589" s="24"/>
      <c r="I589" s="25"/>
      <c r="J589" s="25"/>
      <c r="K589" s="23"/>
    </row>
    <row r="590" spans="1:11" ht="14.25" customHeight="1" x14ac:dyDescent="0.2">
      <c r="A590" s="12"/>
      <c r="D590" s="23"/>
      <c r="F590" s="24"/>
      <c r="H590" s="24"/>
      <c r="I590" s="25"/>
      <c r="J590" s="25"/>
      <c r="K590" s="23"/>
    </row>
    <row r="591" spans="1:11" ht="14.25" customHeight="1" x14ac:dyDescent="0.2">
      <c r="A591" s="12"/>
      <c r="D591" s="23"/>
      <c r="F591" s="24"/>
      <c r="H591" s="24"/>
      <c r="I591" s="25"/>
      <c r="J591" s="25"/>
      <c r="K591" s="23"/>
    </row>
    <row r="592" spans="1:11" ht="14.25" customHeight="1" x14ac:dyDescent="0.2">
      <c r="A592" s="12"/>
      <c r="D592" s="23"/>
      <c r="F592" s="24"/>
      <c r="H592" s="24"/>
      <c r="I592" s="25"/>
      <c r="J592" s="25"/>
      <c r="K592" s="23"/>
    </row>
    <row r="593" spans="1:11" ht="14.25" customHeight="1" x14ac:dyDescent="0.2">
      <c r="A593" s="12"/>
      <c r="D593" s="23"/>
      <c r="F593" s="24"/>
      <c r="H593" s="24"/>
      <c r="I593" s="25"/>
      <c r="J593" s="25"/>
      <c r="K593" s="23"/>
    </row>
    <row r="594" spans="1:11" ht="14.25" customHeight="1" x14ac:dyDescent="0.2">
      <c r="A594" s="12"/>
      <c r="D594" s="23"/>
      <c r="F594" s="24"/>
      <c r="H594" s="24"/>
      <c r="I594" s="25"/>
      <c r="J594" s="25"/>
      <c r="K594" s="23"/>
    </row>
    <row r="595" spans="1:11" ht="14.25" customHeight="1" x14ac:dyDescent="0.2">
      <c r="A595" s="12"/>
      <c r="D595" s="23"/>
      <c r="F595" s="24"/>
      <c r="H595" s="24"/>
      <c r="I595" s="25"/>
      <c r="J595" s="25"/>
      <c r="K595" s="23"/>
    </row>
    <row r="596" spans="1:11" ht="14.25" customHeight="1" x14ac:dyDescent="0.2">
      <c r="A596" s="12"/>
      <c r="D596" s="23"/>
      <c r="F596" s="24"/>
      <c r="H596" s="24"/>
      <c r="I596" s="25"/>
      <c r="J596" s="25"/>
      <c r="K596" s="23"/>
    </row>
    <row r="597" spans="1:11" ht="14.25" customHeight="1" x14ac:dyDescent="0.2">
      <c r="A597" s="12"/>
      <c r="D597" s="23"/>
      <c r="F597" s="24"/>
      <c r="H597" s="24"/>
      <c r="I597" s="25"/>
      <c r="J597" s="25"/>
      <c r="K597" s="23"/>
    </row>
    <row r="598" spans="1:11" ht="14.25" customHeight="1" x14ac:dyDescent="0.2">
      <c r="A598" s="12"/>
      <c r="D598" s="23"/>
      <c r="F598" s="24"/>
      <c r="H598" s="24"/>
      <c r="I598" s="25"/>
      <c r="J598" s="25"/>
      <c r="K598" s="23"/>
    </row>
    <row r="599" spans="1:11" ht="14.25" customHeight="1" x14ac:dyDescent="0.2">
      <c r="A599" s="12"/>
      <c r="D599" s="23"/>
      <c r="F599" s="24"/>
      <c r="H599" s="24"/>
      <c r="I599" s="25"/>
      <c r="J599" s="25"/>
      <c r="K599" s="23"/>
    </row>
    <row r="600" spans="1:11" ht="14.25" customHeight="1" x14ac:dyDescent="0.2">
      <c r="A600" s="12"/>
      <c r="D600" s="23"/>
      <c r="F600" s="24"/>
      <c r="H600" s="24"/>
      <c r="I600" s="25"/>
      <c r="J600" s="25"/>
      <c r="K600" s="23"/>
    </row>
    <row r="601" spans="1:11" ht="14.25" customHeight="1" x14ac:dyDescent="0.2">
      <c r="A601" s="12"/>
      <c r="D601" s="23"/>
      <c r="F601" s="24"/>
      <c r="H601" s="24"/>
      <c r="I601" s="25"/>
      <c r="J601" s="25"/>
      <c r="K601" s="23"/>
    </row>
    <row r="602" spans="1:11" ht="14.25" customHeight="1" x14ac:dyDescent="0.2">
      <c r="A602" s="12"/>
      <c r="D602" s="23"/>
      <c r="F602" s="24"/>
      <c r="H602" s="24"/>
      <c r="I602" s="25"/>
      <c r="J602" s="25"/>
      <c r="K602" s="23"/>
    </row>
    <row r="603" spans="1:11" ht="14.25" customHeight="1" x14ac:dyDescent="0.2">
      <c r="A603" s="12"/>
      <c r="D603" s="23"/>
      <c r="F603" s="24"/>
      <c r="H603" s="24"/>
      <c r="I603" s="25"/>
      <c r="J603" s="25"/>
      <c r="K603" s="23"/>
    </row>
    <row r="604" spans="1:11" ht="14.25" customHeight="1" x14ac:dyDescent="0.2">
      <c r="A604" s="12"/>
      <c r="D604" s="23"/>
      <c r="F604" s="24"/>
      <c r="H604" s="24"/>
      <c r="I604" s="25"/>
      <c r="J604" s="25"/>
      <c r="K604" s="23"/>
    </row>
    <row r="605" spans="1:11" ht="14.25" customHeight="1" x14ac:dyDescent="0.2">
      <c r="A605" s="12"/>
      <c r="D605" s="23"/>
      <c r="F605" s="24"/>
      <c r="H605" s="24"/>
      <c r="I605" s="25"/>
      <c r="J605" s="25"/>
      <c r="K605" s="23"/>
    </row>
    <row r="606" spans="1:11" ht="14.25" customHeight="1" x14ac:dyDescent="0.2">
      <c r="A606" s="12"/>
      <c r="D606" s="23"/>
      <c r="F606" s="24"/>
      <c r="H606" s="24"/>
      <c r="I606" s="25"/>
      <c r="J606" s="25"/>
      <c r="K606" s="23"/>
    </row>
    <row r="607" spans="1:11" ht="14.25" customHeight="1" x14ac:dyDescent="0.2">
      <c r="A607" s="12"/>
      <c r="D607" s="23"/>
      <c r="F607" s="24"/>
      <c r="H607" s="24"/>
      <c r="I607" s="25"/>
      <c r="J607" s="25"/>
      <c r="K607" s="23"/>
    </row>
    <row r="608" spans="1:11" ht="14.25" customHeight="1" x14ac:dyDescent="0.2">
      <c r="A608" s="12"/>
      <c r="D608" s="23"/>
      <c r="F608" s="24"/>
      <c r="H608" s="24"/>
      <c r="I608" s="25"/>
      <c r="J608" s="25"/>
      <c r="K608" s="23"/>
    </row>
    <row r="609" spans="1:11" ht="14.25" customHeight="1" x14ac:dyDescent="0.2">
      <c r="A609" s="12"/>
      <c r="D609" s="23"/>
      <c r="F609" s="24"/>
      <c r="H609" s="24"/>
      <c r="I609" s="25"/>
      <c r="J609" s="25"/>
      <c r="K609" s="23"/>
    </row>
    <row r="610" spans="1:11" ht="14.25" customHeight="1" x14ac:dyDescent="0.2">
      <c r="A610" s="12"/>
      <c r="D610" s="23"/>
      <c r="F610" s="24"/>
      <c r="H610" s="24"/>
      <c r="I610" s="25"/>
      <c r="J610" s="25"/>
      <c r="K610" s="23"/>
    </row>
    <row r="611" spans="1:11" ht="14.25" customHeight="1" x14ac:dyDescent="0.2">
      <c r="A611" s="12"/>
      <c r="D611" s="23"/>
      <c r="F611" s="24"/>
      <c r="H611" s="24"/>
      <c r="I611" s="25"/>
      <c r="J611" s="25"/>
      <c r="K611" s="23"/>
    </row>
    <row r="612" spans="1:11" ht="14.25" customHeight="1" x14ac:dyDescent="0.2">
      <c r="A612" s="12"/>
      <c r="D612" s="23"/>
      <c r="F612" s="24"/>
      <c r="H612" s="24"/>
      <c r="I612" s="25"/>
      <c r="J612" s="25"/>
      <c r="K612" s="23"/>
    </row>
    <row r="613" spans="1:11" ht="14.25" customHeight="1" x14ac:dyDescent="0.2">
      <c r="A613" s="12"/>
      <c r="D613" s="23"/>
      <c r="F613" s="24"/>
      <c r="H613" s="24"/>
      <c r="I613" s="25"/>
      <c r="J613" s="25"/>
      <c r="K613" s="23"/>
    </row>
    <row r="614" spans="1:11" ht="14.25" customHeight="1" x14ac:dyDescent="0.2">
      <c r="A614" s="12"/>
      <c r="D614" s="23"/>
      <c r="F614" s="24"/>
      <c r="H614" s="24"/>
      <c r="I614" s="25"/>
      <c r="J614" s="25"/>
      <c r="K614" s="23"/>
    </row>
    <row r="615" spans="1:11" ht="14.25" customHeight="1" x14ac:dyDescent="0.2">
      <c r="A615" s="12"/>
      <c r="D615" s="23"/>
      <c r="F615" s="24"/>
      <c r="H615" s="24"/>
      <c r="I615" s="25"/>
      <c r="J615" s="25"/>
      <c r="K615" s="23"/>
    </row>
    <row r="616" spans="1:11" ht="14.25" customHeight="1" x14ac:dyDescent="0.2">
      <c r="A616" s="12"/>
      <c r="D616" s="23"/>
      <c r="F616" s="24"/>
      <c r="H616" s="24"/>
      <c r="I616" s="25"/>
      <c r="J616" s="25"/>
      <c r="K616" s="23"/>
    </row>
    <row r="617" spans="1:11" ht="14.25" customHeight="1" x14ac:dyDescent="0.2">
      <c r="A617" s="12"/>
      <c r="D617" s="23"/>
      <c r="F617" s="24"/>
      <c r="H617" s="24"/>
      <c r="I617" s="25"/>
      <c r="J617" s="25"/>
      <c r="K617" s="23"/>
    </row>
    <row r="618" spans="1:11" ht="14.25" customHeight="1" x14ac:dyDescent="0.2">
      <c r="A618" s="12"/>
      <c r="D618" s="23"/>
      <c r="F618" s="24"/>
      <c r="H618" s="24"/>
      <c r="I618" s="25"/>
      <c r="J618" s="25"/>
      <c r="K618" s="23"/>
    </row>
    <row r="619" spans="1:11" ht="14.25" customHeight="1" x14ac:dyDescent="0.2">
      <c r="A619" s="12"/>
      <c r="D619" s="23"/>
      <c r="F619" s="24"/>
      <c r="H619" s="24"/>
      <c r="I619" s="25"/>
      <c r="J619" s="25"/>
      <c r="K619" s="23"/>
    </row>
    <row r="620" spans="1:11" ht="14.25" customHeight="1" x14ac:dyDescent="0.2">
      <c r="A620" s="12"/>
      <c r="D620" s="23"/>
      <c r="F620" s="24"/>
      <c r="H620" s="24"/>
      <c r="I620" s="25"/>
      <c r="J620" s="25"/>
      <c r="K620" s="23"/>
    </row>
    <row r="621" spans="1:11" ht="14.25" customHeight="1" x14ac:dyDescent="0.2">
      <c r="A621" s="12"/>
      <c r="D621" s="23"/>
      <c r="F621" s="24"/>
      <c r="H621" s="24"/>
      <c r="I621" s="25"/>
      <c r="J621" s="25"/>
      <c r="K621" s="23"/>
    </row>
    <row r="622" spans="1:11" ht="14.25" customHeight="1" x14ac:dyDescent="0.2">
      <c r="A622" s="12"/>
      <c r="D622" s="23"/>
      <c r="F622" s="24"/>
      <c r="H622" s="24"/>
      <c r="I622" s="25"/>
      <c r="J622" s="25"/>
      <c r="K622" s="23"/>
    </row>
    <row r="623" spans="1:11" ht="14.25" customHeight="1" x14ac:dyDescent="0.2">
      <c r="A623" s="12"/>
      <c r="D623" s="23"/>
      <c r="F623" s="24"/>
      <c r="H623" s="24"/>
      <c r="I623" s="25"/>
      <c r="J623" s="25"/>
      <c r="K623" s="23"/>
    </row>
    <row r="624" spans="1:11" ht="14.25" customHeight="1" x14ac:dyDescent="0.2">
      <c r="A624" s="12"/>
      <c r="D624" s="23"/>
      <c r="F624" s="24"/>
      <c r="H624" s="24"/>
      <c r="I624" s="25"/>
      <c r="J624" s="25"/>
      <c r="K624" s="23"/>
    </row>
    <row r="625" spans="1:11" ht="14.25" customHeight="1" x14ac:dyDescent="0.2">
      <c r="A625" s="12"/>
      <c r="D625" s="23"/>
      <c r="F625" s="24"/>
      <c r="H625" s="24"/>
      <c r="I625" s="25"/>
      <c r="J625" s="25"/>
      <c r="K625" s="23"/>
    </row>
    <row r="626" spans="1:11" ht="14.25" customHeight="1" x14ac:dyDescent="0.2">
      <c r="A626" s="12"/>
      <c r="D626" s="23"/>
      <c r="F626" s="24"/>
      <c r="H626" s="24"/>
      <c r="I626" s="25"/>
      <c r="J626" s="25"/>
      <c r="K626" s="23"/>
    </row>
    <row r="627" spans="1:11" ht="14.25" customHeight="1" x14ac:dyDescent="0.2">
      <c r="A627" s="12"/>
      <c r="D627" s="23"/>
      <c r="F627" s="24"/>
      <c r="H627" s="24"/>
      <c r="I627" s="25"/>
      <c r="J627" s="25"/>
      <c r="K627" s="23"/>
    </row>
    <row r="628" spans="1:11" ht="14.25" customHeight="1" x14ac:dyDescent="0.2">
      <c r="A628" s="12"/>
      <c r="D628" s="23"/>
      <c r="F628" s="24"/>
      <c r="H628" s="24"/>
      <c r="I628" s="25"/>
      <c r="J628" s="25"/>
      <c r="K628" s="23"/>
    </row>
    <row r="629" spans="1:11" ht="14.25" customHeight="1" x14ac:dyDescent="0.2">
      <c r="A629" s="12"/>
      <c r="D629" s="23"/>
      <c r="F629" s="24"/>
      <c r="H629" s="24"/>
      <c r="I629" s="25"/>
      <c r="J629" s="25"/>
      <c r="K629" s="23"/>
    </row>
    <row r="630" spans="1:11" ht="14.25" customHeight="1" x14ac:dyDescent="0.2">
      <c r="A630" s="12"/>
      <c r="D630" s="23"/>
      <c r="F630" s="24"/>
      <c r="H630" s="24"/>
      <c r="I630" s="25"/>
      <c r="J630" s="25"/>
      <c r="K630" s="23"/>
    </row>
    <row r="631" spans="1:11" ht="14.25" customHeight="1" x14ac:dyDescent="0.2">
      <c r="A631" s="12"/>
      <c r="D631" s="23"/>
      <c r="F631" s="24"/>
      <c r="H631" s="24"/>
      <c r="I631" s="25"/>
      <c r="J631" s="25"/>
      <c r="K631" s="23"/>
    </row>
    <row r="632" spans="1:11" ht="14.25" customHeight="1" x14ac:dyDescent="0.2">
      <c r="A632" s="12"/>
      <c r="D632" s="23"/>
      <c r="F632" s="24"/>
      <c r="H632" s="24"/>
      <c r="I632" s="25"/>
      <c r="J632" s="25"/>
      <c r="K632" s="23"/>
    </row>
    <row r="633" spans="1:11" ht="14.25" customHeight="1" x14ac:dyDescent="0.2">
      <c r="A633" s="12"/>
      <c r="D633" s="23"/>
      <c r="F633" s="24"/>
      <c r="H633" s="24"/>
      <c r="I633" s="25"/>
      <c r="J633" s="25"/>
      <c r="K633" s="23"/>
    </row>
    <row r="634" spans="1:11" ht="14.25" customHeight="1" x14ac:dyDescent="0.2">
      <c r="A634" s="12"/>
      <c r="D634" s="23"/>
      <c r="F634" s="24"/>
      <c r="H634" s="24"/>
      <c r="I634" s="25"/>
      <c r="J634" s="25"/>
      <c r="K634" s="23"/>
    </row>
    <row r="635" spans="1:11" ht="14.25" customHeight="1" x14ac:dyDescent="0.2">
      <c r="A635" s="12"/>
      <c r="D635" s="23"/>
      <c r="F635" s="24"/>
      <c r="H635" s="24"/>
      <c r="I635" s="25"/>
      <c r="J635" s="25"/>
      <c r="K635" s="23"/>
    </row>
    <row r="636" spans="1:11" ht="14.25" customHeight="1" x14ac:dyDescent="0.2">
      <c r="A636" s="12"/>
      <c r="D636" s="23"/>
      <c r="F636" s="24"/>
      <c r="H636" s="24"/>
      <c r="I636" s="25"/>
      <c r="J636" s="25"/>
      <c r="K636" s="23"/>
    </row>
    <row r="637" spans="1:11" ht="14.25" customHeight="1" x14ac:dyDescent="0.2">
      <c r="A637" s="12"/>
      <c r="D637" s="23"/>
      <c r="F637" s="24"/>
      <c r="H637" s="24"/>
      <c r="I637" s="25"/>
      <c r="J637" s="25"/>
      <c r="K637" s="23"/>
    </row>
    <row r="638" spans="1:11" ht="14.25" customHeight="1" x14ac:dyDescent="0.2">
      <c r="A638" s="12"/>
      <c r="D638" s="23"/>
      <c r="F638" s="24"/>
      <c r="H638" s="24"/>
      <c r="I638" s="25"/>
      <c r="J638" s="25"/>
      <c r="K638" s="23"/>
    </row>
    <row r="639" spans="1:11" ht="14.25" customHeight="1" x14ac:dyDescent="0.2">
      <c r="A639" s="12"/>
      <c r="D639" s="23"/>
      <c r="F639" s="24"/>
      <c r="H639" s="24"/>
      <c r="I639" s="25"/>
      <c r="J639" s="25"/>
      <c r="K639" s="23"/>
    </row>
    <row r="640" spans="1:11" ht="14.25" customHeight="1" x14ac:dyDescent="0.2">
      <c r="A640" s="12"/>
      <c r="D640" s="23"/>
      <c r="F640" s="24"/>
      <c r="H640" s="24"/>
      <c r="I640" s="25"/>
      <c r="J640" s="25"/>
      <c r="K640" s="23"/>
    </row>
    <row r="641" spans="1:11" ht="14.25" customHeight="1" x14ac:dyDescent="0.2">
      <c r="A641" s="12"/>
      <c r="D641" s="23"/>
      <c r="F641" s="24"/>
      <c r="H641" s="24"/>
      <c r="I641" s="25"/>
      <c r="J641" s="25"/>
      <c r="K641" s="23"/>
    </row>
    <row r="642" spans="1:11" ht="14.25" customHeight="1" x14ac:dyDescent="0.2">
      <c r="A642" s="12"/>
      <c r="D642" s="23"/>
      <c r="F642" s="24"/>
      <c r="H642" s="24"/>
      <c r="I642" s="25"/>
      <c r="J642" s="25"/>
      <c r="K642" s="23"/>
    </row>
    <row r="643" spans="1:11" ht="14.25" customHeight="1" x14ac:dyDescent="0.2">
      <c r="A643" s="12"/>
      <c r="D643" s="23"/>
      <c r="F643" s="24"/>
      <c r="H643" s="24"/>
      <c r="I643" s="25"/>
      <c r="J643" s="25"/>
      <c r="K643" s="23"/>
    </row>
    <row r="644" spans="1:11" ht="14.25" customHeight="1" x14ac:dyDescent="0.2">
      <c r="A644" s="12"/>
      <c r="D644" s="23"/>
      <c r="F644" s="24"/>
      <c r="H644" s="24"/>
      <c r="I644" s="25"/>
      <c r="J644" s="25"/>
      <c r="K644" s="23"/>
    </row>
    <row r="645" spans="1:11" ht="14.25" customHeight="1" x14ac:dyDescent="0.2">
      <c r="A645" s="12"/>
      <c r="D645" s="23"/>
      <c r="F645" s="24"/>
      <c r="H645" s="24"/>
      <c r="I645" s="25"/>
      <c r="J645" s="25"/>
      <c r="K645" s="23"/>
    </row>
    <row r="646" spans="1:11" ht="14.25" customHeight="1" x14ac:dyDescent="0.2">
      <c r="A646" s="12"/>
      <c r="D646" s="23"/>
      <c r="F646" s="24"/>
      <c r="H646" s="24"/>
      <c r="I646" s="25"/>
      <c r="J646" s="25"/>
      <c r="K646" s="23"/>
    </row>
    <row r="647" spans="1:11" ht="14.25" customHeight="1" x14ac:dyDescent="0.2">
      <c r="A647" s="12"/>
      <c r="D647" s="23"/>
      <c r="F647" s="24"/>
      <c r="H647" s="24"/>
      <c r="I647" s="25"/>
      <c r="J647" s="25"/>
      <c r="K647" s="23"/>
    </row>
    <row r="648" spans="1:11" ht="14.25" customHeight="1" x14ac:dyDescent="0.2">
      <c r="A648" s="12"/>
      <c r="D648" s="23"/>
      <c r="F648" s="24"/>
      <c r="H648" s="24"/>
      <c r="I648" s="25"/>
      <c r="J648" s="25"/>
      <c r="K648" s="23"/>
    </row>
    <row r="649" spans="1:11" ht="14.25" customHeight="1" x14ac:dyDescent="0.2">
      <c r="A649" s="12"/>
      <c r="D649" s="23"/>
      <c r="F649" s="24"/>
      <c r="H649" s="24"/>
      <c r="I649" s="25"/>
      <c r="J649" s="25"/>
      <c r="K649" s="23"/>
    </row>
    <row r="650" spans="1:11" ht="14.25" customHeight="1" x14ac:dyDescent="0.2">
      <c r="A650" s="12"/>
      <c r="D650" s="23"/>
      <c r="F650" s="24"/>
      <c r="H650" s="24"/>
      <c r="I650" s="25"/>
      <c r="J650" s="25"/>
      <c r="K650" s="23"/>
    </row>
    <row r="651" spans="1:11" ht="14.25" customHeight="1" x14ac:dyDescent="0.2">
      <c r="A651" s="12"/>
      <c r="D651" s="23"/>
      <c r="F651" s="24"/>
      <c r="H651" s="24"/>
      <c r="I651" s="25"/>
      <c r="J651" s="25"/>
      <c r="K651" s="23"/>
    </row>
    <row r="652" spans="1:11" ht="14.25" customHeight="1" x14ac:dyDescent="0.2">
      <c r="A652" s="12"/>
      <c r="D652" s="23"/>
      <c r="F652" s="24"/>
      <c r="H652" s="24"/>
      <c r="I652" s="25"/>
      <c r="J652" s="25"/>
      <c r="K652" s="23"/>
    </row>
    <row r="653" spans="1:11" ht="14.25" customHeight="1" x14ac:dyDescent="0.2">
      <c r="A653" s="12"/>
      <c r="D653" s="23"/>
      <c r="F653" s="24"/>
      <c r="H653" s="24"/>
      <c r="I653" s="25"/>
      <c r="J653" s="25"/>
      <c r="K653" s="23"/>
    </row>
    <row r="654" spans="1:11" ht="14.25" customHeight="1" x14ac:dyDescent="0.2">
      <c r="A654" s="12"/>
      <c r="D654" s="23"/>
      <c r="F654" s="24"/>
      <c r="H654" s="24"/>
      <c r="I654" s="25"/>
      <c r="J654" s="25"/>
      <c r="K654" s="23"/>
    </row>
    <row r="655" spans="1:11" ht="14.25" customHeight="1" x14ac:dyDescent="0.2">
      <c r="A655" s="12"/>
      <c r="D655" s="23"/>
      <c r="F655" s="24"/>
      <c r="H655" s="24"/>
      <c r="I655" s="25"/>
      <c r="J655" s="25"/>
      <c r="K655" s="23"/>
    </row>
    <row r="656" spans="1:11" ht="14.25" customHeight="1" x14ac:dyDescent="0.2">
      <c r="A656" s="12"/>
      <c r="D656" s="23"/>
      <c r="F656" s="24"/>
      <c r="H656" s="24"/>
      <c r="I656" s="25"/>
      <c r="J656" s="25"/>
      <c r="K656" s="23"/>
    </row>
    <row r="657" spans="1:11" ht="14.25" customHeight="1" x14ac:dyDescent="0.2">
      <c r="A657" s="12"/>
      <c r="D657" s="23"/>
      <c r="F657" s="24"/>
      <c r="H657" s="24"/>
      <c r="I657" s="25"/>
      <c r="J657" s="25"/>
      <c r="K657" s="23"/>
    </row>
    <row r="658" spans="1:11" ht="14.25" customHeight="1" x14ac:dyDescent="0.2">
      <c r="A658" s="12"/>
      <c r="D658" s="23"/>
      <c r="F658" s="24"/>
      <c r="H658" s="24"/>
      <c r="I658" s="25"/>
      <c r="J658" s="25"/>
      <c r="K658" s="23"/>
    </row>
    <row r="659" spans="1:11" ht="14.25" customHeight="1" x14ac:dyDescent="0.2">
      <c r="A659" s="12"/>
      <c r="D659" s="23"/>
      <c r="F659" s="24"/>
      <c r="H659" s="24"/>
      <c r="I659" s="25"/>
      <c r="J659" s="25"/>
      <c r="K659" s="23"/>
    </row>
    <row r="660" spans="1:11" ht="14.25" customHeight="1" x14ac:dyDescent="0.2">
      <c r="A660" s="12"/>
      <c r="D660" s="23"/>
      <c r="F660" s="24"/>
      <c r="H660" s="24"/>
      <c r="I660" s="25"/>
      <c r="J660" s="25"/>
      <c r="K660" s="23"/>
    </row>
    <row r="661" spans="1:11" ht="14.25" customHeight="1" x14ac:dyDescent="0.2">
      <c r="A661" s="12"/>
      <c r="D661" s="23"/>
      <c r="F661" s="24"/>
      <c r="H661" s="24"/>
      <c r="I661" s="25"/>
      <c r="J661" s="25"/>
      <c r="K661" s="23"/>
    </row>
    <row r="662" spans="1:11" ht="14.25" customHeight="1" x14ac:dyDescent="0.2">
      <c r="A662" s="12"/>
      <c r="D662" s="23"/>
      <c r="F662" s="24"/>
      <c r="H662" s="24"/>
      <c r="I662" s="25"/>
      <c r="J662" s="25"/>
      <c r="K662" s="23"/>
    </row>
    <row r="663" spans="1:11" ht="14.25" customHeight="1" x14ac:dyDescent="0.2">
      <c r="A663" s="12"/>
      <c r="D663" s="23"/>
      <c r="F663" s="24"/>
      <c r="H663" s="24"/>
      <c r="I663" s="25"/>
      <c r="J663" s="25"/>
      <c r="K663" s="23"/>
    </row>
    <row r="664" spans="1:11" ht="14.25" customHeight="1" x14ac:dyDescent="0.2">
      <c r="A664" s="12"/>
      <c r="D664" s="23"/>
      <c r="F664" s="24"/>
      <c r="H664" s="24"/>
      <c r="I664" s="25"/>
      <c r="J664" s="25"/>
      <c r="K664" s="23"/>
    </row>
    <row r="665" spans="1:11" ht="14.25" customHeight="1" x14ac:dyDescent="0.2">
      <c r="A665" s="12"/>
      <c r="D665" s="23"/>
      <c r="F665" s="24"/>
      <c r="H665" s="24"/>
      <c r="I665" s="25"/>
      <c r="J665" s="25"/>
      <c r="K665" s="23"/>
    </row>
    <row r="666" spans="1:11" ht="14.25" customHeight="1" x14ac:dyDescent="0.2">
      <c r="A666" s="12"/>
      <c r="D666" s="23"/>
      <c r="F666" s="24"/>
      <c r="H666" s="24"/>
      <c r="I666" s="25"/>
      <c r="J666" s="25"/>
      <c r="K666" s="23"/>
    </row>
    <row r="667" spans="1:11" ht="14.25" customHeight="1" x14ac:dyDescent="0.2">
      <c r="A667" s="12"/>
      <c r="D667" s="23"/>
      <c r="F667" s="24"/>
      <c r="H667" s="24"/>
      <c r="I667" s="25"/>
      <c r="J667" s="25"/>
      <c r="K667" s="23"/>
    </row>
    <row r="668" spans="1:11" ht="14.25" customHeight="1" x14ac:dyDescent="0.2">
      <c r="A668" s="12"/>
      <c r="D668" s="23"/>
      <c r="F668" s="24"/>
      <c r="H668" s="24"/>
      <c r="I668" s="25"/>
      <c r="J668" s="25"/>
      <c r="K668" s="23"/>
    </row>
    <row r="669" spans="1:11" ht="14.25" customHeight="1" x14ac:dyDescent="0.2">
      <c r="A669" s="12"/>
      <c r="D669" s="23"/>
      <c r="F669" s="24"/>
      <c r="H669" s="24"/>
      <c r="I669" s="25"/>
      <c r="J669" s="25"/>
      <c r="K669" s="23"/>
    </row>
    <row r="670" spans="1:11" ht="14.25" customHeight="1" x14ac:dyDescent="0.2">
      <c r="A670" s="12"/>
      <c r="D670" s="23"/>
      <c r="F670" s="24"/>
      <c r="H670" s="24"/>
      <c r="I670" s="25"/>
      <c r="J670" s="25"/>
      <c r="K670" s="23"/>
    </row>
    <row r="671" spans="1:11" ht="14.25" customHeight="1" x14ac:dyDescent="0.2">
      <c r="A671" s="12"/>
      <c r="D671" s="23"/>
      <c r="F671" s="24"/>
      <c r="H671" s="24"/>
      <c r="I671" s="25"/>
      <c r="J671" s="25"/>
      <c r="K671" s="23"/>
    </row>
    <row r="672" spans="1:11" ht="14.25" customHeight="1" x14ac:dyDescent="0.2">
      <c r="A672" s="12"/>
      <c r="D672" s="23"/>
      <c r="F672" s="24"/>
      <c r="H672" s="24"/>
      <c r="I672" s="25"/>
      <c r="J672" s="25"/>
      <c r="K672" s="23"/>
    </row>
    <row r="673" spans="1:11" ht="14.25" customHeight="1" x14ac:dyDescent="0.2">
      <c r="A673" s="12"/>
      <c r="D673" s="23"/>
      <c r="F673" s="24"/>
      <c r="H673" s="24"/>
      <c r="I673" s="25"/>
      <c r="J673" s="25"/>
      <c r="K673" s="23"/>
    </row>
    <row r="674" spans="1:11" ht="14.25" customHeight="1" x14ac:dyDescent="0.2">
      <c r="A674" s="12"/>
      <c r="D674" s="23"/>
      <c r="F674" s="24"/>
      <c r="H674" s="24"/>
      <c r="I674" s="25"/>
      <c r="J674" s="25"/>
      <c r="K674" s="23"/>
    </row>
    <row r="675" spans="1:11" ht="14.25" customHeight="1" x14ac:dyDescent="0.2">
      <c r="A675" s="12"/>
      <c r="D675" s="23"/>
      <c r="F675" s="24"/>
      <c r="H675" s="24"/>
      <c r="I675" s="25"/>
      <c r="J675" s="25"/>
      <c r="K675" s="23"/>
    </row>
    <row r="676" spans="1:11" ht="14.25" customHeight="1" x14ac:dyDescent="0.2">
      <c r="A676" s="12"/>
      <c r="D676" s="23"/>
      <c r="F676" s="24"/>
      <c r="H676" s="24"/>
      <c r="I676" s="25"/>
      <c r="J676" s="25"/>
      <c r="K676" s="23"/>
    </row>
    <row r="677" spans="1:11" ht="14.25" customHeight="1" x14ac:dyDescent="0.2">
      <c r="A677" s="12"/>
      <c r="D677" s="23"/>
      <c r="F677" s="24"/>
      <c r="H677" s="24"/>
      <c r="I677" s="25"/>
      <c r="J677" s="25"/>
      <c r="K677" s="23"/>
    </row>
    <row r="678" spans="1:11" ht="14.25" customHeight="1" x14ac:dyDescent="0.2">
      <c r="A678" s="12"/>
      <c r="D678" s="23"/>
      <c r="F678" s="24"/>
      <c r="H678" s="24"/>
      <c r="I678" s="25"/>
      <c r="J678" s="25"/>
      <c r="K678" s="23"/>
    </row>
    <row r="679" spans="1:11" ht="14.25" customHeight="1" x14ac:dyDescent="0.2">
      <c r="A679" s="12"/>
      <c r="D679" s="23"/>
      <c r="F679" s="24"/>
      <c r="H679" s="24"/>
      <c r="I679" s="25"/>
      <c r="J679" s="25"/>
      <c r="K679" s="23"/>
    </row>
    <row r="680" spans="1:11" ht="14.25" customHeight="1" x14ac:dyDescent="0.2">
      <c r="A680" s="12"/>
      <c r="D680" s="23"/>
      <c r="F680" s="24"/>
      <c r="H680" s="24"/>
      <c r="I680" s="25"/>
      <c r="J680" s="25"/>
      <c r="K680" s="23"/>
    </row>
    <row r="681" spans="1:11" ht="14.25" customHeight="1" x14ac:dyDescent="0.2">
      <c r="A681" s="12"/>
      <c r="D681" s="23"/>
      <c r="F681" s="24"/>
      <c r="H681" s="24"/>
      <c r="I681" s="25"/>
      <c r="J681" s="25"/>
      <c r="K681" s="23"/>
    </row>
    <row r="682" spans="1:11" ht="14.25" customHeight="1" x14ac:dyDescent="0.2">
      <c r="A682" s="12"/>
      <c r="D682" s="23"/>
      <c r="F682" s="24"/>
      <c r="H682" s="24"/>
      <c r="I682" s="25"/>
      <c r="J682" s="25"/>
      <c r="K682" s="23"/>
    </row>
    <row r="683" spans="1:11" ht="14.25" customHeight="1" x14ac:dyDescent="0.2">
      <c r="A683" s="12"/>
      <c r="D683" s="23"/>
      <c r="F683" s="24"/>
      <c r="H683" s="24"/>
      <c r="I683" s="25"/>
      <c r="J683" s="25"/>
      <c r="K683" s="23"/>
    </row>
    <row r="684" spans="1:11" ht="14.25" customHeight="1" x14ac:dyDescent="0.2">
      <c r="A684" s="12"/>
      <c r="D684" s="23"/>
      <c r="F684" s="24"/>
      <c r="H684" s="24"/>
      <c r="I684" s="25"/>
      <c r="J684" s="25"/>
      <c r="K684" s="23"/>
    </row>
    <row r="685" spans="1:11" ht="14.25" customHeight="1" x14ac:dyDescent="0.2">
      <c r="A685" s="12"/>
      <c r="D685" s="23"/>
      <c r="F685" s="24"/>
      <c r="H685" s="24"/>
      <c r="I685" s="25"/>
      <c r="J685" s="25"/>
      <c r="K685" s="23"/>
    </row>
    <row r="686" spans="1:11" ht="14.25" customHeight="1" x14ac:dyDescent="0.2">
      <c r="A686" s="12"/>
      <c r="D686" s="23"/>
      <c r="F686" s="24"/>
      <c r="H686" s="24"/>
      <c r="I686" s="25"/>
      <c r="J686" s="25"/>
      <c r="K686" s="23"/>
    </row>
    <row r="687" spans="1:11" ht="14.25" customHeight="1" x14ac:dyDescent="0.2">
      <c r="A687" s="12"/>
      <c r="D687" s="23"/>
      <c r="F687" s="24"/>
      <c r="H687" s="24"/>
      <c r="I687" s="25"/>
      <c r="J687" s="25"/>
      <c r="K687" s="23"/>
    </row>
    <row r="688" spans="1:11" ht="14.25" customHeight="1" x14ac:dyDescent="0.2">
      <c r="A688" s="12"/>
      <c r="D688" s="23"/>
      <c r="F688" s="24"/>
      <c r="H688" s="24"/>
      <c r="I688" s="25"/>
      <c r="J688" s="25"/>
      <c r="K688" s="23"/>
    </row>
    <row r="689" spans="1:11" ht="14.25" customHeight="1" x14ac:dyDescent="0.2">
      <c r="A689" s="12"/>
      <c r="D689" s="23"/>
      <c r="F689" s="24"/>
      <c r="H689" s="24"/>
      <c r="I689" s="25"/>
      <c r="J689" s="25"/>
      <c r="K689" s="23"/>
    </row>
    <row r="690" spans="1:11" ht="14.25" customHeight="1" x14ac:dyDescent="0.2">
      <c r="A690" s="12"/>
      <c r="D690" s="23"/>
      <c r="F690" s="24"/>
      <c r="H690" s="24"/>
      <c r="I690" s="25"/>
      <c r="J690" s="25"/>
      <c r="K690" s="23"/>
    </row>
    <row r="691" spans="1:11" ht="14.25" customHeight="1" x14ac:dyDescent="0.2">
      <c r="A691" s="12"/>
      <c r="D691" s="23"/>
      <c r="F691" s="24"/>
      <c r="H691" s="24"/>
      <c r="I691" s="25"/>
      <c r="J691" s="25"/>
      <c r="K691" s="23"/>
    </row>
    <row r="692" spans="1:11" ht="14.25" customHeight="1" x14ac:dyDescent="0.2">
      <c r="A692" s="12"/>
      <c r="D692" s="23"/>
      <c r="F692" s="24"/>
      <c r="H692" s="24"/>
      <c r="I692" s="25"/>
      <c r="J692" s="25"/>
      <c r="K692" s="23"/>
    </row>
    <row r="693" spans="1:11" ht="14.25" customHeight="1" x14ac:dyDescent="0.2">
      <c r="A693" s="12"/>
      <c r="D693" s="23"/>
      <c r="F693" s="24"/>
      <c r="H693" s="24"/>
      <c r="I693" s="25"/>
      <c r="J693" s="25"/>
      <c r="K693" s="23"/>
    </row>
    <row r="694" spans="1:11" ht="14.25" customHeight="1" x14ac:dyDescent="0.2">
      <c r="A694" s="12"/>
      <c r="D694" s="23"/>
      <c r="F694" s="24"/>
      <c r="H694" s="24"/>
      <c r="I694" s="25"/>
      <c r="J694" s="25"/>
      <c r="K694" s="23"/>
    </row>
    <row r="695" spans="1:11" ht="14.25" customHeight="1" x14ac:dyDescent="0.2">
      <c r="A695" s="12"/>
      <c r="D695" s="23"/>
      <c r="F695" s="24"/>
      <c r="H695" s="24"/>
      <c r="I695" s="25"/>
      <c r="J695" s="25"/>
      <c r="K695" s="23"/>
    </row>
    <row r="696" spans="1:11" ht="14.25" customHeight="1" x14ac:dyDescent="0.2">
      <c r="A696" s="12"/>
      <c r="D696" s="23"/>
      <c r="F696" s="24"/>
      <c r="H696" s="24"/>
      <c r="I696" s="25"/>
      <c r="J696" s="25"/>
      <c r="K696" s="23"/>
    </row>
    <row r="697" spans="1:11" ht="14.25" customHeight="1" x14ac:dyDescent="0.2">
      <c r="A697" s="12"/>
      <c r="D697" s="23"/>
      <c r="F697" s="24"/>
      <c r="H697" s="24"/>
      <c r="I697" s="25"/>
      <c r="J697" s="25"/>
      <c r="K697" s="23"/>
    </row>
    <row r="698" spans="1:11" ht="14.25" customHeight="1" x14ac:dyDescent="0.2">
      <c r="A698" s="12"/>
      <c r="D698" s="23"/>
      <c r="F698" s="24"/>
      <c r="H698" s="24"/>
      <c r="I698" s="25"/>
      <c r="J698" s="25"/>
      <c r="K698" s="23"/>
    </row>
    <row r="699" spans="1:11" ht="14.25" customHeight="1" x14ac:dyDescent="0.2">
      <c r="A699" s="12"/>
      <c r="D699" s="23"/>
      <c r="F699" s="24"/>
      <c r="H699" s="24"/>
      <c r="I699" s="25"/>
      <c r="J699" s="25"/>
      <c r="K699" s="23"/>
    </row>
    <row r="700" spans="1:11" ht="14.25" customHeight="1" x14ac:dyDescent="0.2">
      <c r="A700" s="12"/>
      <c r="D700" s="23"/>
      <c r="F700" s="24"/>
      <c r="H700" s="24"/>
      <c r="I700" s="25"/>
      <c r="J700" s="25"/>
      <c r="K700" s="23"/>
    </row>
    <row r="701" spans="1:11" ht="14.25" customHeight="1" x14ac:dyDescent="0.2">
      <c r="A701" s="12"/>
      <c r="D701" s="23"/>
      <c r="F701" s="24"/>
      <c r="H701" s="24"/>
      <c r="I701" s="25"/>
      <c r="J701" s="25"/>
      <c r="K701" s="23"/>
    </row>
    <row r="702" spans="1:11" ht="14.25" customHeight="1" x14ac:dyDescent="0.2">
      <c r="A702" s="12"/>
      <c r="D702" s="23"/>
      <c r="F702" s="24"/>
      <c r="H702" s="24"/>
      <c r="I702" s="25"/>
      <c r="J702" s="25"/>
      <c r="K702" s="23"/>
    </row>
    <row r="703" spans="1:11" ht="14.25" customHeight="1" x14ac:dyDescent="0.2">
      <c r="A703" s="12"/>
      <c r="D703" s="23"/>
      <c r="F703" s="24"/>
      <c r="H703" s="24"/>
      <c r="I703" s="25"/>
      <c r="J703" s="25"/>
      <c r="K703" s="23"/>
    </row>
    <row r="704" spans="1:11" ht="14.25" customHeight="1" x14ac:dyDescent="0.2">
      <c r="A704" s="12"/>
      <c r="D704" s="23"/>
      <c r="F704" s="24"/>
      <c r="H704" s="24"/>
      <c r="I704" s="25"/>
      <c r="J704" s="25"/>
      <c r="K704" s="23"/>
    </row>
    <row r="705" spans="1:11" ht="14.25" customHeight="1" x14ac:dyDescent="0.2">
      <c r="A705" s="12"/>
      <c r="D705" s="23"/>
      <c r="F705" s="24"/>
      <c r="H705" s="24"/>
      <c r="I705" s="25"/>
      <c r="J705" s="25"/>
      <c r="K705" s="23"/>
    </row>
    <row r="706" spans="1:11" ht="14.25" customHeight="1" x14ac:dyDescent="0.2">
      <c r="A706" s="12"/>
      <c r="D706" s="23"/>
      <c r="F706" s="24"/>
      <c r="H706" s="24"/>
      <c r="I706" s="25"/>
      <c r="J706" s="25"/>
      <c r="K706" s="23"/>
    </row>
    <row r="707" spans="1:11" ht="14.25" customHeight="1" x14ac:dyDescent="0.2">
      <c r="A707" s="12"/>
      <c r="D707" s="23"/>
      <c r="F707" s="24"/>
      <c r="H707" s="24"/>
      <c r="I707" s="25"/>
      <c r="J707" s="25"/>
      <c r="K707" s="23"/>
    </row>
    <row r="708" spans="1:11" ht="14.25" customHeight="1" x14ac:dyDescent="0.2">
      <c r="A708" s="12"/>
      <c r="D708" s="23"/>
      <c r="F708" s="24"/>
      <c r="H708" s="24"/>
      <c r="I708" s="25"/>
      <c r="J708" s="25"/>
      <c r="K708" s="23"/>
    </row>
    <row r="709" spans="1:11" ht="14.25" customHeight="1" x14ac:dyDescent="0.2">
      <c r="A709" s="12"/>
      <c r="D709" s="23"/>
      <c r="F709" s="24"/>
      <c r="H709" s="24"/>
      <c r="I709" s="25"/>
      <c r="J709" s="25"/>
      <c r="K709" s="23"/>
    </row>
    <row r="710" spans="1:11" ht="14.25" customHeight="1" x14ac:dyDescent="0.2">
      <c r="A710" s="12"/>
      <c r="D710" s="23"/>
      <c r="F710" s="24"/>
      <c r="H710" s="24"/>
      <c r="I710" s="25"/>
      <c r="J710" s="25"/>
      <c r="K710" s="23"/>
    </row>
    <row r="711" spans="1:11" ht="14.25" customHeight="1" x14ac:dyDescent="0.2">
      <c r="A711" s="12"/>
      <c r="D711" s="23"/>
      <c r="F711" s="24"/>
      <c r="H711" s="24"/>
      <c r="I711" s="25"/>
      <c r="J711" s="25"/>
      <c r="K711" s="23"/>
    </row>
    <row r="712" spans="1:11" ht="14.25" customHeight="1" x14ac:dyDescent="0.2">
      <c r="A712" s="12"/>
      <c r="D712" s="23"/>
      <c r="F712" s="24"/>
      <c r="H712" s="24"/>
      <c r="I712" s="25"/>
      <c r="J712" s="25"/>
      <c r="K712" s="23"/>
    </row>
    <row r="713" spans="1:11" ht="14.25" customHeight="1" x14ac:dyDescent="0.2">
      <c r="A713" s="12"/>
      <c r="D713" s="23"/>
      <c r="F713" s="24"/>
      <c r="H713" s="24"/>
      <c r="I713" s="25"/>
      <c r="J713" s="25"/>
      <c r="K713" s="23"/>
    </row>
    <row r="714" spans="1:11" ht="14.25" customHeight="1" x14ac:dyDescent="0.2">
      <c r="A714" s="12"/>
      <c r="D714" s="23"/>
      <c r="F714" s="24"/>
      <c r="H714" s="24"/>
      <c r="I714" s="25"/>
      <c r="J714" s="25"/>
      <c r="K714" s="23"/>
    </row>
    <row r="715" spans="1:11" ht="14.25" customHeight="1" x14ac:dyDescent="0.2">
      <c r="A715" s="12"/>
      <c r="D715" s="23"/>
      <c r="F715" s="24"/>
      <c r="H715" s="24"/>
      <c r="I715" s="25"/>
      <c r="J715" s="25"/>
      <c r="K715" s="23"/>
    </row>
    <row r="716" spans="1:11" ht="14.25" customHeight="1" x14ac:dyDescent="0.2">
      <c r="A716" s="12"/>
      <c r="D716" s="23"/>
      <c r="F716" s="24"/>
      <c r="H716" s="24"/>
      <c r="I716" s="25"/>
      <c r="J716" s="25"/>
      <c r="K716" s="23"/>
    </row>
    <row r="717" spans="1:11" ht="14.25" customHeight="1" x14ac:dyDescent="0.2">
      <c r="A717" s="12"/>
      <c r="D717" s="23"/>
      <c r="F717" s="24"/>
      <c r="H717" s="24"/>
      <c r="I717" s="25"/>
      <c r="J717" s="25"/>
      <c r="K717" s="23"/>
    </row>
    <row r="718" spans="1:11" ht="14.25" customHeight="1" x14ac:dyDescent="0.2">
      <c r="A718" s="12"/>
      <c r="D718" s="23"/>
      <c r="F718" s="24"/>
      <c r="H718" s="24"/>
      <c r="I718" s="25"/>
      <c r="J718" s="25"/>
      <c r="K718" s="23"/>
    </row>
    <row r="719" spans="1:11" ht="14.25" customHeight="1" x14ac:dyDescent="0.2">
      <c r="A719" s="12"/>
      <c r="D719" s="23"/>
      <c r="F719" s="24"/>
      <c r="H719" s="24"/>
      <c r="I719" s="25"/>
      <c r="J719" s="25"/>
      <c r="K719" s="23"/>
    </row>
    <row r="720" spans="1:11" ht="14.25" customHeight="1" x14ac:dyDescent="0.2">
      <c r="A720" s="12"/>
      <c r="D720" s="23"/>
      <c r="F720" s="24"/>
      <c r="H720" s="24"/>
      <c r="I720" s="25"/>
      <c r="J720" s="25"/>
      <c r="K720" s="23"/>
    </row>
    <row r="721" spans="1:11" ht="14.25" customHeight="1" x14ac:dyDescent="0.2">
      <c r="A721" s="12"/>
      <c r="D721" s="23"/>
      <c r="F721" s="24"/>
      <c r="H721" s="24"/>
      <c r="I721" s="25"/>
      <c r="J721" s="25"/>
      <c r="K721" s="23"/>
    </row>
    <row r="722" spans="1:11" ht="14.25" customHeight="1" x14ac:dyDescent="0.2">
      <c r="A722" s="12"/>
      <c r="D722" s="23"/>
      <c r="F722" s="24"/>
      <c r="H722" s="24"/>
      <c r="I722" s="25"/>
      <c r="J722" s="25"/>
      <c r="K722" s="23"/>
    </row>
    <row r="723" spans="1:11" ht="14.25" customHeight="1" x14ac:dyDescent="0.2">
      <c r="A723" s="12"/>
      <c r="D723" s="23"/>
      <c r="F723" s="24"/>
      <c r="H723" s="24"/>
      <c r="I723" s="25"/>
      <c r="J723" s="25"/>
      <c r="K723" s="23"/>
    </row>
    <row r="724" spans="1:11" ht="14.25" customHeight="1" x14ac:dyDescent="0.2">
      <c r="A724" s="12"/>
      <c r="D724" s="23"/>
      <c r="F724" s="24"/>
      <c r="H724" s="24"/>
      <c r="I724" s="25"/>
      <c r="J724" s="25"/>
      <c r="K724" s="23"/>
    </row>
    <row r="725" spans="1:11" ht="14.25" customHeight="1" x14ac:dyDescent="0.2">
      <c r="A725" s="12"/>
      <c r="D725" s="23"/>
      <c r="F725" s="24"/>
      <c r="H725" s="24"/>
      <c r="I725" s="25"/>
      <c r="J725" s="25"/>
      <c r="K725" s="23"/>
    </row>
    <row r="726" spans="1:11" ht="14.25" customHeight="1" x14ac:dyDescent="0.2">
      <c r="A726" s="12"/>
      <c r="D726" s="23"/>
      <c r="F726" s="24"/>
      <c r="H726" s="24"/>
      <c r="I726" s="25"/>
      <c r="J726" s="25"/>
      <c r="K726" s="23"/>
    </row>
    <row r="727" spans="1:11" ht="14.25" customHeight="1" x14ac:dyDescent="0.2">
      <c r="A727" s="12"/>
      <c r="D727" s="23"/>
      <c r="F727" s="24"/>
      <c r="H727" s="24"/>
      <c r="I727" s="25"/>
      <c r="J727" s="25"/>
      <c r="K727" s="23"/>
    </row>
    <row r="728" spans="1:11" ht="14.25" customHeight="1" x14ac:dyDescent="0.2">
      <c r="A728" s="12"/>
      <c r="D728" s="23"/>
      <c r="F728" s="24"/>
      <c r="H728" s="24"/>
      <c r="I728" s="25"/>
      <c r="J728" s="25"/>
      <c r="K728" s="23"/>
    </row>
    <row r="729" spans="1:11" ht="14.25" customHeight="1" x14ac:dyDescent="0.2">
      <c r="A729" s="12"/>
      <c r="D729" s="23"/>
      <c r="F729" s="24"/>
      <c r="H729" s="24"/>
      <c r="I729" s="25"/>
      <c r="J729" s="25"/>
      <c r="K729" s="23"/>
    </row>
    <row r="730" spans="1:11" ht="14.25" customHeight="1" x14ac:dyDescent="0.2">
      <c r="A730" s="12"/>
      <c r="D730" s="23"/>
      <c r="F730" s="24"/>
      <c r="H730" s="24"/>
      <c r="I730" s="25"/>
      <c r="J730" s="25"/>
      <c r="K730" s="23"/>
    </row>
    <row r="731" spans="1:11" ht="14.25" customHeight="1" x14ac:dyDescent="0.2">
      <c r="A731" s="12"/>
      <c r="D731" s="23"/>
      <c r="F731" s="24"/>
      <c r="H731" s="24"/>
      <c r="I731" s="25"/>
      <c r="J731" s="25"/>
      <c r="K731" s="23"/>
    </row>
    <row r="732" spans="1:11" ht="14.25" customHeight="1" x14ac:dyDescent="0.2">
      <c r="A732" s="12"/>
      <c r="D732" s="23"/>
      <c r="F732" s="24"/>
      <c r="H732" s="24"/>
      <c r="I732" s="25"/>
      <c r="J732" s="25"/>
      <c r="K732" s="23"/>
    </row>
    <row r="733" spans="1:11" ht="14.25" customHeight="1" x14ac:dyDescent="0.2">
      <c r="A733" s="12"/>
      <c r="D733" s="23"/>
      <c r="F733" s="24"/>
      <c r="H733" s="24"/>
      <c r="I733" s="25"/>
      <c r="J733" s="25"/>
      <c r="K733" s="23"/>
    </row>
    <row r="734" spans="1:11" ht="14.25" customHeight="1" x14ac:dyDescent="0.2">
      <c r="A734" s="12"/>
      <c r="D734" s="23"/>
      <c r="F734" s="24"/>
      <c r="H734" s="24"/>
      <c r="I734" s="25"/>
      <c r="J734" s="25"/>
      <c r="K734" s="23"/>
    </row>
    <row r="735" spans="1:11" ht="14.25" customHeight="1" x14ac:dyDescent="0.2">
      <c r="A735" s="12"/>
      <c r="D735" s="23"/>
      <c r="F735" s="24"/>
      <c r="H735" s="24"/>
      <c r="I735" s="25"/>
      <c r="J735" s="25"/>
      <c r="K735" s="23"/>
    </row>
    <row r="736" spans="1:11" ht="14.25" customHeight="1" x14ac:dyDescent="0.2">
      <c r="A736" s="12"/>
      <c r="D736" s="23"/>
      <c r="F736" s="24"/>
      <c r="H736" s="24"/>
      <c r="I736" s="25"/>
      <c r="J736" s="25"/>
      <c r="K736" s="23"/>
    </row>
    <row r="737" spans="1:11" ht="14.25" customHeight="1" x14ac:dyDescent="0.2">
      <c r="A737" s="12"/>
      <c r="D737" s="23"/>
      <c r="F737" s="24"/>
      <c r="H737" s="24"/>
      <c r="I737" s="25"/>
      <c r="J737" s="25"/>
      <c r="K737" s="23"/>
    </row>
    <row r="738" spans="1:11" ht="14.25" customHeight="1" x14ac:dyDescent="0.2">
      <c r="A738" s="12"/>
      <c r="D738" s="23"/>
      <c r="F738" s="24"/>
      <c r="H738" s="24"/>
      <c r="I738" s="25"/>
      <c r="J738" s="25"/>
      <c r="K738" s="23"/>
    </row>
    <row r="739" spans="1:11" ht="14.25" customHeight="1" x14ac:dyDescent="0.2">
      <c r="A739" s="12"/>
      <c r="D739" s="23"/>
      <c r="F739" s="24"/>
      <c r="H739" s="24"/>
      <c r="I739" s="25"/>
      <c r="J739" s="25"/>
      <c r="K739" s="23"/>
    </row>
    <row r="740" spans="1:11" ht="14.25" customHeight="1" x14ac:dyDescent="0.2">
      <c r="A740" s="12"/>
      <c r="D740" s="23"/>
      <c r="F740" s="24"/>
      <c r="H740" s="24"/>
      <c r="I740" s="25"/>
      <c r="J740" s="25"/>
      <c r="K740" s="23"/>
    </row>
    <row r="741" spans="1:11" ht="14.25" customHeight="1" x14ac:dyDescent="0.2">
      <c r="A741" s="12"/>
      <c r="D741" s="23"/>
      <c r="F741" s="24"/>
      <c r="H741" s="24"/>
      <c r="I741" s="25"/>
      <c r="J741" s="25"/>
      <c r="K741" s="23"/>
    </row>
    <row r="742" spans="1:11" ht="14.25" customHeight="1" x14ac:dyDescent="0.2">
      <c r="A742" s="12"/>
      <c r="D742" s="23"/>
      <c r="F742" s="24"/>
      <c r="H742" s="24"/>
      <c r="I742" s="25"/>
      <c r="J742" s="25"/>
      <c r="K742" s="23"/>
    </row>
    <row r="743" spans="1:11" ht="14.25" customHeight="1" x14ac:dyDescent="0.2">
      <c r="A743" s="12"/>
      <c r="D743" s="23"/>
      <c r="F743" s="24"/>
      <c r="H743" s="24"/>
      <c r="I743" s="25"/>
      <c r="J743" s="25"/>
      <c r="K743" s="23"/>
    </row>
    <row r="744" spans="1:11" ht="14.25" customHeight="1" x14ac:dyDescent="0.2">
      <c r="A744" s="12"/>
      <c r="D744" s="23"/>
      <c r="F744" s="24"/>
      <c r="H744" s="24"/>
      <c r="I744" s="25"/>
      <c r="J744" s="25"/>
      <c r="K744" s="23"/>
    </row>
    <row r="745" spans="1:11" ht="14.25" customHeight="1" x14ac:dyDescent="0.2">
      <c r="A745" s="12"/>
      <c r="D745" s="23"/>
      <c r="F745" s="24"/>
      <c r="H745" s="24"/>
      <c r="I745" s="25"/>
      <c r="J745" s="25"/>
      <c r="K745" s="23"/>
    </row>
    <row r="746" spans="1:11" ht="14.25" customHeight="1" x14ac:dyDescent="0.2">
      <c r="A746" s="12"/>
      <c r="D746" s="23"/>
      <c r="F746" s="24"/>
      <c r="H746" s="24"/>
      <c r="I746" s="25"/>
      <c r="J746" s="25"/>
      <c r="K746" s="23"/>
    </row>
    <row r="747" spans="1:11" ht="14.25" customHeight="1" x14ac:dyDescent="0.2">
      <c r="A747" s="12"/>
      <c r="D747" s="23"/>
      <c r="F747" s="24"/>
      <c r="H747" s="24"/>
      <c r="I747" s="25"/>
      <c r="J747" s="25"/>
      <c r="K747" s="23"/>
    </row>
    <row r="748" spans="1:11" ht="14.25" customHeight="1" x14ac:dyDescent="0.2">
      <c r="A748" s="12"/>
      <c r="D748" s="23"/>
      <c r="F748" s="24"/>
      <c r="H748" s="24"/>
      <c r="I748" s="25"/>
      <c r="J748" s="25"/>
      <c r="K748" s="23"/>
    </row>
    <row r="749" spans="1:11" ht="14.25" customHeight="1" x14ac:dyDescent="0.2">
      <c r="A749" s="12"/>
      <c r="D749" s="23"/>
      <c r="F749" s="24"/>
      <c r="H749" s="24"/>
      <c r="I749" s="25"/>
      <c r="J749" s="25"/>
      <c r="K749" s="23"/>
    </row>
    <row r="750" spans="1:11" ht="14.25" customHeight="1" x14ac:dyDescent="0.2">
      <c r="A750" s="12"/>
      <c r="D750" s="23"/>
      <c r="F750" s="24"/>
      <c r="H750" s="24"/>
      <c r="I750" s="25"/>
      <c r="J750" s="25"/>
      <c r="K750" s="23"/>
    </row>
    <row r="751" spans="1:11" ht="14.25" customHeight="1" x14ac:dyDescent="0.2">
      <c r="A751" s="12"/>
      <c r="D751" s="23"/>
      <c r="F751" s="24"/>
      <c r="H751" s="24"/>
      <c r="I751" s="25"/>
      <c r="J751" s="25"/>
      <c r="K751" s="23"/>
    </row>
    <row r="752" spans="1:11" ht="14.25" customHeight="1" x14ac:dyDescent="0.2">
      <c r="A752" s="12"/>
      <c r="D752" s="23"/>
      <c r="F752" s="24"/>
      <c r="H752" s="24"/>
      <c r="I752" s="25"/>
      <c r="J752" s="25"/>
      <c r="K752" s="23"/>
    </row>
    <row r="753" spans="1:11" ht="14.25" customHeight="1" x14ac:dyDescent="0.2">
      <c r="A753" s="12"/>
      <c r="D753" s="23"/>
      <c r="F753" s="24"/>
      <c r="H753" s="24"/>
      <c r="I753" s="25"/>
      <c r="J753" s="25"/>
      <c r="K753" s="23"/>
    </row>
    <row r="754" spans="1:11" ht="14.25" customHeight="1" x14ac:dyDescent="0.2">
      <c r="A754" s="12"/>
      <c r="D754" s="23"/>
      <c r="F754" s="24"/>
      <c r="H754" s="24"/>
      <c r="I754" s="25"/>
      <c r="J754" s="25"/>
      <c r="K754" s="23"/>
    </row>
    <row r="755" spans="1:11" ht="14.25" customHeight="1" x14ac:dyDescent="0.2">
      <c r="A755" s="12"/>
      <c r="D755" s="23"/>
      <c r="F755" s="24"/>
      <c r="H755" s="24"/>
      <c r="I755" s="25"/>
      <c r="J755" s="25"/>
      <c r="K755" s="23"/>
    </row>
    <row r="756" spans="1:11" ht="14.25" customHeight="1" x14ac:dyDescent="0.2">
      <c r="A756" s="12"/>
      <c r="D756" s="23"/>
      <c r="F756" s="24"/>
      <c r="H756" s="24"/>
      <c r="I756" s="25"/>
      <c r="J756" s="25"/>
      <c r="K756" s="23"/>
    </row>
    <row r="757" spans="1:11" ht="14.25" customHeight="1" x14ac:dyDescent="0.2">
      <c r="A757" s="12"/>
      <c r="D757" s="23"/>
      <c r="F757" s="24"/>
      <c r="H757" s="24"/>
      <c r="I757" s="25"/>
      <c r="J757" s="25"/>
      <c r="K757" s="23"/>
    </row>
    <row r="758" spans="1:11" ht="14.25" customHeight="1" x14ac:dyDescent="0.2">
      <c r="A758" s="12"/>
      <c r="D758" s="23"/>
      <c r="F758" s="24"/>
      <c r="H758" s="24"/>
      <c r="I758" s="25"/>
      <c r="J758" s="25"/>
      <c r="K758" s="23"/>
    </row>
    <row r="759" spans="1:11" ht="14.25" customHeight="1" x14ac:dyDescent="0.2">
      <c r="A759" s="12"/>
      <c r="D759" s="23"/>
      <c r="F759" s="24"/>
      <c r="H759" s="24"/>
      <c r="I759" s="25"/>
      <c r="J759" s="25"/>
      <c r="K759" s="23"/>
    </row>
    <row r="760" spans="1:11" ht="14.25" customHeight="1" x14ac:dyDescent="0.2">
      <c r="A760" s="12"/>
      <c r="D760" s="23"/>
      <c r="F760" s="24"/>
      <c r="H760" s="24"/>
      <c r="I760" s="25"/>
      <c r="J760" s="25"/>
      <c r="K760" s="23"/>
    </row>
    <row r="761" spans="1:11" ht="14.25" customHeight="1" x14ac:dyDescent="0.2">
      <c r="A761" s="12"/>
      <c r="D761" s="23"/>
      <c r="F761" s="24"/>
      <c r="H761" s="24"/>
      <c r="I761" s="25"/>
      <c r="J761" s="25"/>
      <c r="K761" s="23"/>
    </row>
    <row r="762" spans="1:11" ht="14.25" customHeight="1" x14ac:dyDescent="0.2">
      <c r="A762" s="12"/>
      <c r="D762" s="23"/>
      <c r="F762" s="24"/>
      <c r="H762" s="24"/>
      <c r="I762" s="25"/>
      <c r="J762" s="25"/>
      <c r="K762" s="23"/>
    </row>
    <row r="763" spans="1:11" ht="14.25" customHeight="1" x14ac:dyDescent="0.2">
      <c r="A763" s="12"/>
      <c r="D763" s="23"/>
      <c r="F763" s="24"/>
      <c r="H763" s="24"/>
      <c r="I763" s="25"/>
      <c r="J763" s="25"/>
      <c r="K763" s="23"/>
    </row>
    <row r="764" spans="1:11" ht="14.25" customHeight="1" x14ac:dyDescent="0.2">
      <c r="A764" s="12"/>
      <c r="D764" s="23"/>
      <c r="F764" s="24"/>
      <c r="H764" s="24"/>
      <c r="I764" s="25"/>
      <c r="J764" s="25"/>
      <c r="K764" s="23"/>
    </row>
    <row r="765" spans="1:11" ht="14.25" customHeight="1" x14ac:dyDescent="0.2">
      <c r="A765" s="12"/>
      <c r="D765" s="23"/>
      <c r="F765" s="24"/>
      <c r="H765" s="24"/>
      <c r="I765" s="25"/>
      <c r="J765" s="25"/>
      <c r="K765" s="23"/>
    </row>
    <row r="766" spans="1:11" ht="14.25" customHeight="1" x14ac:dyDescent="0.2">
      <c r="A766" s="12"/>
      <c r="D766" s="23"/>
      <c r="F766" s="24"/>
      <c r="H766" s="24"/>
      <c r="I766" s="25"/>
      <c r="J766" s="25"/>
      <c r="K766" s="23"/>
    </row>
    <row r="767" spans="1:11" ht="14.25" customHeight="1" x14ac:dyDescent="0.2">
      <c r="A767" s="12"/>
      <c r="D767" s="23"/>
      <c r="F767" s="24"/>
      <c r="H767" s="24"/>
      <c r="I767" s="25"/>
      <c r="J767" s="25"/>
      <c r="K767" s="23"/>
    </row>
    <row r="768" spans="1:11" ht="14.25" customHeight="1" x14ac:dyDescent="0.2">
      <c r="A768" s="12"/>
      <c r="D768" s="23"/>
      <c r="F768" s="24"/>
      <c r="H768" s="24"/>
      <c r="I768" s="25"/>
      <c r="J768" s="25"/>
      <c r="K768" s="23"/>
    </row>
    <row r="769" spans="1:11" ht="14.25" customHeight="1" x14ac:dyDescent="0.2">
      <c r="A769" s="12"/>
      <c r="D769" s="23"/>
      <c r="F769" s="24"/>
      <c r="H769" s="24"/>
      <c r="I769" s="25"/>
      <c r="J769" s="25"/>
      <c r="K769" s="23"/>
    </row>
    <row r="770" spans="1:11" ht="14.25" customHeight="1" x14ac:dyDescent="0.2">
      <c r="A770" s="12"/>
      <c r="D770" s="23"/>
      <c r="F770" s="24"/>
      <c r="H770" s="24"/>
      <c r="I770" s="25"/>
      <c r="J770" s="25"/>
      <c r="K770" s="23"/>
    </row>
    <row r="771" spans="1:11" ht="14.25" customHeight="1" x14ac:dyDescent="0.2">
      <c r="A771" s="12"/>
      <c r="D771" s="23"/>
      <c r="F771" s="24"/>
      <c r="H771" s="24"/>
      <c r="I771" s="25"/>
      <c r="J771" s="25"/>
      <c r="K771" s="23"/>
    </row>
    <row r="772" spans="1:11" ht="14.25" customHeight="1" x14ac:dyDescent="0.2">
      <c r="A772" s="12"/>
      <c r="D772" s="23"/>
      <c r="F772" s="24"/>
      <c r="H772" s="24"/>
      <c r="I772" s="25"/>
      <c r="J772" s="25"/>
      <c r="K772" s="23"/>
    </row>
    <row r="773" spans="1:11" ht="14.25" customHeight="1" x14ac:dyDescent="0.2">
      <c r="A773" s="12"/>
      <c r="D773" s="23"/>
      <c r="F773" s="24"/>
      <c r="H773" s="24"/>
      <c r="I773" s="25"/>
      <c r="J773" s="25"/>
      <c r="K773" s="23"/>
    </row>
    <row r="774" spans="1:11" ht="14.25" customHeight="1" x14ac:dyDescent="0.2">
      <c r="A774" s="12"/>
      <c r="D774" s="23"/>
      <c r="F774" s="24"/>
      <c r="H774" s="24"/>
      <c r="I774" s="25"/>
      <c r="J774" s="25"/>
      <c r="K774" s="23"/>
    </row>
    <row r="775" spans="1:11" ht="14.25" customHeight="1" x14ac:dyDescent="0.2">
      <c r="A775" s="12"/>
      <c r="D775" s="23"/>
      <c r="F775" s="24"/>
      <c r="H775" s="24"/>
      <c r="I775" s="25"/>
      <c r="J775" s="25"/>
      <c r="K775" s="23"/>
    </row>
    <row r="776" spans="1:11" ht="14.25" customHeight="1" x14ac:dyDescent="0.2">
      <c r="A776" s="12"/>
      <c r="D776" s="23"/>
      <c r="F776" s="24"/>
      <c r="H776" s="24"/>
      <c r="I776" s="25"/>
      <c r="J776" s="25"/>
      <c r="K776" s="23"/>
    </row>
    <row r="777" spans="1:11" ht="14.25" customHeight="1" x14ac:dyDescent="0.2">
      <c r="A777" s="12"/>
      <c r="D777" s="23"/>
      <c r="F777" s="24"/>
      <c r="H777" s="24"/>
      <c r="I777" s="25"/>
      <c r="J777" s="25"/>
      <c r="K777" s="23"/>
    </row>
    <row r="778" spans="1:11" ht="14.25" customHeight="1" x14ac:dyDescent="0.2">
      <c r="A778" s="12"/>
      <c r="D778" s="23"/>
      <c r="F778" s="24"/>
      <c r="H778" s="24"/>
      <c r="I778" s="25"/>
      <c r="J778" s="25"/>
      <c r="K778" s="23"/>
    </row>
    <row r="779" spans="1:11" ht="14.25" customHeight="1" x14ac:dyDescent="0.2">
      <c r="A779" s="12"/>
      <c r="D779" s="23"/>
      <c r="F779" s="24"/>
      <c r="H779" s="24"/>
      <c r="I779" s="25"/>
      <c r="J779" s="25"/>
      <c r="K779" s="23"/>
    </row>
    <row r="780" spans="1:11" ht="14.25" customHeight="1" x14ac:dyDescent="0.2">
      <c r="A780" s="12"/>
      <c r="D780" s="23"/>
      <c r="F780" s="24"/>
      <c r="H780" s="24"/>
      <c r="I780" s="25"/>
      <c r="J780" s="25"/>
      <c r="K780" s="23"/>
    </row>
    <row r="781" spans="1:11" ht="14.25" customHeight="1" x14ac:dyDescent="0.2">
      <c r="A781" s="12"/>
      <c r="D781" s="23"/>
      <c r="F781" s="24"/>
      <c r="H781" s="24"/>
      <c r="I781" s="25"/>
      <c r="J781" s="25"/>
      <c r="K781" s="23"/>
    </row>
    <row r="782" spans="1:11" ht="14.25" customHeight="1" x14ac:dyDescent="0.2">
      <c r="A782" s="12"/>
      <c r="D782" s="23"/>
      <c r="F782" s="24"/>
      <c r="H782" s="24"/>
      <c r="I782" s="25"/>
      <c r="J782" s="25"/>
      <c r="K782" s="23"/>
    </row>
    <row r="783" spans="1:11" ht="14.25" customHeight="1" x14ac:dyDescent="0.2">
      <c r="A783" s="12"/>
      <c r="D783" s="23"/>
      <c r="F783" s="24"/>
      <c r="H783" s="24"/>
      <c r="I783" s="25"/>
      <c r="J783" s="25"/>
      <c r="K783" s="23"/>
    </row>
    <row r="784" spans="1:11" ht="14.25" customHeight="1" x14ac:dyDescent="0.2">
      <c r="A784" s="12"/>
      <c r="D784" s="23"/>
      <c r="F784" s="24"/>
      <c r="H784" s="24"/>
      <c r="I784" s="25"/>
      <c r="J784" s="25"/>
      <c r="K784" s="23"/>
    </row>
    <row r="785" spans="1:11" ht="14.25" customHeight="1" x14ac:dyDescent="0.2">
      <c r="A785" s="12"/>
      <c r="D785" s="23"/>
      <c r="F785" s="24"/>
      <c r="H785" s="24"/>
      <c r="I785" s="25"/>
      <c r="J785" s="25"/>
      <c r="K785" s="23"/>
    </row>
    <row r="786" spans="1:11" ht="14.25" customHeight="1" x14ac:dyDescent="0.2">
      <c r="A786" s="12"/>
      <c r="D786" s="23"/>
      <c r="F786" s="24"/>
      <c r="H786" s="24"/>
      <c r="I786" s="25"/>
      <c r="J786" s="25"/>
      <c r="K786" s="23"/>
    </row>
    <row r="787" spans="1:11" ht="14.25" customHeight="1" x14ac:dyDescent="0.2">
      <c r="A787" s="12"/>
      <c r="D787" s="23"/>
      <c r="F787" s="24"/>
      <c r="H787" s="24"/>
      <c r="I787" s="25"/>
      <c r="J787" s="25"/>
      <c r="K787" s="23"/>
    </row>
    <row r="788" spans="1:11" ht="14.25" customHeight="1" x14ac:dyDescent="0.2">
      <c r="A788" s="12"/>
      <c r="D788" s="23"/>
      <c r="F788" s="24"/>
      <c r="H788" s="24"/>
      <c r="I788" s="25"/>
      <c r="J788" s="25"/>
      <c r="K788" s="23"/>
    </row>
    <row r="789" spans="1:11" ht="14.25" customHeight="1" x14ac:dyDescent="0.2">
      <c r="A789" s="12"/>
      <c r="D789" s="23"/>
      <c r="F789" s="24"/>
      <c r="H789" s="24"/>
      <c r="I789" s="25"/>
      <c r="J789" s="25"/>
      <c r="K789" s="23"/>
    </row>
    <row r="790" spans="1:11" ht="14.25" customHeight="1" x14ac:dyDescent="0.2">
      <c r="A790" s="12"/>
      <c r="D790" s="23"/>
      <c r="F790" s="24"/>
      <c r="H790" s="24"/>
      <c r="I790" s="25"/>
      <c r="J790" s="25"/>
      <c r="K790" s="23"/>
    </row>
    <row r="791" spans="1:11" ht="14.25" customHeight="1" x14ac:dyDescent="0.2">
      <c r="A791" s="12"/>
      <c r="D791" s="23"/>
      <c r="F791" s="24"/>
      <c r="H791" s="24"/>
      <c r="I791" s="25"/>
      <c r="J791" s="25"/>
      <c r="K791" s="23"/>
    </row>
    <row r="792" spans="1:11" ht="14.25" customHeight="1" x14ac:dyDescent="0.2">
      <c r="A792" s="12"/>
      <c r="D792" s="23"/>
      <c r="F792" s="24"/>
      <c r="H792" s="24"/>
      <c r="I792" s="25"/>
      <c r="J792" s="25"/>
      <c r="K792" s="23"/>
    </row>
    <row r="793" spans="1:11" ht="14.25" customHeight="1" x14ac:dyDescent="0.2">
      <c r="A793" s="12"/>
      <c r="D793" s="23"/>
      <c r="F793" s="24"/>
      <c r="H793" s="24"/>
      <c r="I793" s="25"/>
      <c r="J793" s="25"/>
      <c r="K793" s="23"/>
    </row>
    <row r="794" spans="1:11" ht="14.25" customHeight="1" x14ac:dyDescent="0.2">
      <c r="A794" s="12"/>
      <c r="D794" s="23"/>
      <c r="F794" s="24"/>
      <c r="H794" s="24"/>
      <c r="I794" s="25"/>
      <c r="J794" s="25"/>
      <c r="K794" s="23"/>
    </row>
    <row r="795" spans="1:11" ht="14.25" customHeight="1" x14ac:dyDescent="0.2">
      <c r="A795" s="12"/>
      <c r="D795" s="23"/>
      <c r="F795" s="24"/>
      <c r="H795" s="24"/>
      <c r="I795" s="25"/>
      <c r="J795" s="25"/>
      <c r="K795" s="23"/>
    </row>
    <row r="796" spans="1:11" ht="14.25" customHeight="1" x14ac:dyDescent="0.2">
      <c r="A796" s="12"/>
      <c r="D796" s="23"/>
      <c r="F796" s="24"/>
      <c r="H796" s="24"/>
      <c r="I796" s="25"/>
      <c r="J796" s="25"/>
      <c r="K796" s="23"/>
    </row>
    <row r="797" spans="1:11" ht="14.25" customHeight="1" x14ac:dyDescent="0.2">
      <c r="A797" s="12"/>
      <c r="D797" s="23"/>
      <c r="F797" s="24"/>
      <c r="H797" s="24"/>
      <c r="I797" s="25"/>
      <c r="J797" s="25"/>
      <c r="K797" s="23"/>
    </row>
    <row r="798" spans="1:11" ht="14.25" customHeight="1" x14ac:dyDescent="0.2">
      <c r="A798" s="12"/>
      <c r="D798" s="23"/>
      <c r="F798" s="24"/>
      <c r="H798" s="24"/>
      <c r="I798" s="25"/>
      <c r="J798" s="25"/>
      <c r="K798" s="23"/>
    </row>
    <row r="799" spans="1:11" ht="14.25" customHeight="1" x14ac:dyDescent="0.2">
      <c r="A799" s="12"/>
      <c r="D799" s="23"/>
      <c r="F799" s="24"/>
      <c r="H799" s="24"/>
      <c r="I799" s="25"/>
      <c r="J799" s="25"/>
      <c r="K799" s="23"/>
    </row>
    <row r="800" spans="1:11" ht="14.25" customHeight="1" x14ac:dyDescent="0.2">
      <c r="A800" s="12"/>
      <c r="D800" s="23"/>
      <c r="F800" s="24"/>
      <c r="H800" s="24"/>
      <c r="I800" s="25"/>
      <c r="J800" s="25"/>
      <c r="K800" s="23"/>
    </row>
    <row r="801" spans="1:11" ht="14.25" customHeight="1" x14ac:dyDescent="0.2">
      <c r="A801" s="12"/>
      <c r="D801" s="23"/>
      <c r="F801" s="24"/>
      <c r="H801" s="24"/>
      <c r="I801" s="25"/>
      <c r="J801" s="25"/>
      <c r="K801" s="23"/>
    </row>
    <row r="802" spans="1:11" ht="14.25" customHeight="1" x14ac:dyDescent="0.2">
      <c r="A802" s="12"/>
      <c r="D802" s="23"/>
      <c r="F802" s="24"/>
      <c r="H802" s="24"/>
      <c r="I802" s="25"/>
      <c r="J802" s="25"/>
      <c r="K802" s="23"/>
    </row>
    <row r="803" spans="1:11" ht="14.25" customHeight="1" x14ac:dyDescent="0.2">
      <c r="A803" s="12"/>
      <c r="D803" s="23"/>
      <c r="F803" s="24"/>
      <c r="H803" s="24"/>
      <c r="I803" s="25"/>
      <c r="J803" s="25"/>
      <c r="K803" s="23"/>
    </row>
    <row r="804" spans="1:11" ht="14.25" customHeight="1" x14ac:dyDescent="0.2">
      <c r="A804" s="12"/>
      <c r="D804" s="23"/>
      <c r="F804" s="24"/>
      <c r="H804" s="24"/>
      <c r="I804" s="25"/>
      <c r="J804" s="25"/>
      <c r="K804" s="23"/>
    </row>
    <row r="805" spans="1:11" ht="14.25" customHeight="1" x14ac:dyDescent="0.2">
      <c r="A805" s="12"/>
      <c r="D805" s="23"/>
      <c r="F805" s="24"/>
      <c r="H805" s="24"/>
      <c r="I805" s="25"/>
      <c r="J805" s="25"/>
      <c r="K805" s="23"/>
    </row>
    <row r="806" spans="1:11" ht="14.25" customHeight="1" x14ac:dyDescent="0.2">
      <c r="A806" s="12"/>
      <c r="D806" s="23"/>
      <c r="F806" s="24"/>
      <c r="H806" s="24"/>
      <c r="I806" s="25"/>
      <c r="J806" s="25"/>
      <c r="K806" s="23"/>
    </row>
    <row r="807" spans="1:11" ht="14.25" customHeight="1" x14ac:dyDescent="0.2">
      <c r="A807" s="12"/>
      <c r="D807" s="23"/>
      <c r="F807" s="24"/>
      <c r="H807" s="24"/>
      <c r="I807" s="25"/>
      <c r="J807" s="25"/>
      <c r="K807" s="23"/>
    </row>
    <row r="808" spans="1:11" ht="14.25" customHeight="1" x14ac:dyDescent="0.2">
      <c r="A808" s="12"/>
      <c r="D808" s="23"/>
      <c r="F808" s="24"/>
      <c r="H808" s="24"/>
      <c r="I808" s="25"/>
      <c r="J808" s="25"/>
      <c r="K808" s="23"/>
    </row>
    <row r="809" spans="1:11" ht="14.25" customHeight="1" x14ac:dyDescent="0.2">
      <c r="A809" s="12"/>
      <c r="D809" s="23"/>
      <c r="F809" s="24"/>
      <c r="H809" s="24"/>
      <c r="I809" s="25"/>
      <c r="J809" s="25"/>
      <c r="K809" s="23"/>
    </row>
    <row r="810" spans="1:11" ht="14.25" customHeight="1" x14ac:dyDescent="0.2">
      <c r="A810" s="12"/>
      <c r="D810" s="23"/>
      <c r="F810" s="24"/>
      <c r="H810" s="24"/>
      <c r="I810" s="25"/>
      <c r="J810" s="25"/>
      <c r="K810" s="23"/>
    </row>
    <row r="811" spans="1:11" ht="14.25" customHeight="1" x14ac:dyDescent="0.2">
      <c r="A811" s="12"/>
      <c r="D811" s="23"/>
      <c r="F811" s="24"/>
      <c r="H811" s="24"/>
      <c r="I811" s="25"/>
      <c r="J811" s="25"/>
      <c r="K811" s="23"/>
    </row>
    <row r="812" spans="1:11" ht="14.25" customHeight="1" x14ac:dyDescent="0.2">
      <c r="A812" s="12"/>
      <c r="D812" s="23"/>
      <c r="F812" s="24"/>
      <c r="H812" s="24"/>
      <c r="I812" s="25"/>
      <c r="J812" s="25"/>
      <c r="K812" s="23"/>
    </row>
    <row r="813" spans="1:11" ht="14.25" customHeight="1" x14ac:dyDescent="0.2">
      <c r="A813" s="12"/>
      <c r="D813" s="23"/>
      <c r="F813" s="24"/>
      <c r="H813" s="24"/>
      <c r="I813" s="25"/>
      <c r="J813" s="25"/>
      <c r="K813" s="23"/>
    </row>
    <row r="814" spans="1:11" ht="14.25" customHeight="1" x14ac:dyDescent="0.2">
      <c r="A814" s="12"/>
      <c r="D814" s="23"/>
      <c r="F814" s="24"/>
      <c r="H814" s="24"/>
      <c r="I814" s="25"/>
      <c r="J814" s="25"/>
      <c r="K814" s="23"/>
    </row>
    <row r="815" spans="1:11" ht="14.25" customHeight="1" x14ac:dyDescent="0.2">
      <c r="A815" s="12"/>
      <c r="D815" s="23"/>
      <c r="F815" s="24"/>
      <c r="H815" s="24"/>
      <c r="I815" s="25"/>
      <c r="J815" s="25"/>
      <c r="K815" s="23"/>
    </row>
    <row r="816" spans="1:11" ht="14.25" customHeight="1" x14ac:dyDescent="0.2">
      <c r="A816" s="12"/>
      <c r="D816" s="23"/>
      <c r="F816" s="24"/>
      <c r="H816" s="24"/>
      <c r="I816" s="25"/>
      <c r="J816" s="25"/>
      <c r="K816" s="23"/>
    </row>
    <row r="817" spans="1:11" ht="14.25" customHeight="1" x14ac:dyDescent="0.2">
      <c r="A817" s="12"/>
      <c r="D817" s="23"/>
      <c r="F817" s="24"/>
      <c r="H817" s="24"/>
      <c r="I817" s="25"/>
      <c r="J817" s="25"/>
      <c r="K817" s="23"/>
    </row>
    <row r="818" spans="1:11" ht="14.25" customHeight="1" x14ac:dyDescent="0.2">
      <c r="A818" s="12"/>
      <c r="D818" s="23"/>
      <c r="F818" s="24"/>
      <c r="H818" s="24"/>
      <c r="I818" s="25"/>
      <c r="J818" s="25"/>
      <c r="K818" s="23"/>
    </row>
    <row r="819" spans="1:11" ht="14.25" customHeight="1" x14ac:dyDescent="0.2">
      <c r="A819" s="12"/>
      <c r="D819" s="23"/>
      <c r="F819" s="24"/>
      <c r="H819" s="24"/>
      <c r="I819" s="25"/>
      <c r="J819" s="25"/>
      <c r="K819" s="23"/>
    </row>
    <row r="820" spans="1:11" ht="14.25" customHeight="1" x14ac:dyDescent="0.2">
      <c r="A820" s="12"/>
      <c r="D820" s="23"/>
      <c r="F820" s="24"/>
      <c r="H820" s="24"/>
      <c r="I820" s="25"/>
      <c r="J820" s="25"/>
      <c r="K820" s="23"/>
    </row>
    <row r="821" spans="1:11" ht="14.25" customHeight="1" x14ac:dyDescent="0.2">
      <c r="A821" s="12"/>
      <c r="D821" s="23"/>
      <c r="F821" s="24"/>
      <c r="H821" s="24"/>
      <c r="I821" s="25"/>
      <c r="J821" s="25"/>
      <c r="K821" s="23"/>
    </row>
    <row r="822" spans="1:11" ht="14.25" customHeight="1" x14ac:dyDescent="0.2">
      <c r="A822" s="12"/>
      <c r="D822" s="23"/>
      <c r="F822" s="24"/>
      <c r="H822" s="24"/>
      <c r="I822" s="25"/>
      <c r="J822" s="25"/>
      <c r="K822" s="23"/>
    </row>
    <row r="823" spans="1:11" ht="14.25" customHeight="1" x14ac:dyDescent="0.2">
      <c r="A823" s="12"/>
      <c r="D823" s="23"/>
      <c r="F823" s="24"/>
      <c r="H823" s="24"/>
      <c r="I823" s="25"/>
      <c r="J823" s="25"/>
      <c r="K823" s="23"/>
    </row>
    <row r="824" spans="1:11" ht="14.25" customHeight="1" x14ac:dyDescent="0.2">
      <c r="A824" s="12"/>
      <c r="D824" s="23"/>
      <c r="F824" s="24"/>
      <c r="H824" s="24"/>
      <c r="I824" s="25"/>
      <c r="J824" s="25"/>
      <c r="K824" s="23"/>
    </row>
    <row r="825" spans="1:11" ht="14.25" customHeight="1" x14ac:dyDescent="0.2">
      <c r="A825" s="12"/>
      <c r="D825" s="23"/>
      <c r="F825" s="24"/>
      <c r="H825" s="24"/>
      <c r="I825" s="25"/>
      <c r="J825" s="25"/>
      <c r="K825" s="23"/>
    </row>
    <row r="826" spans="1:11" ht="14.25" customHeight="1" x14ac:dyDescent="0.2">
      <c r="A826" s="12"/>
      <c r="D826" s="23"/>
      <c r="F826" s="24"/>
      <c r="H826" s="24"/>
      <c r="I826" s="25"/>
      <c r="J826" s="25"/>
      <c r="K826" s="23"/>
    </row>
    <row r="827" spans="1:11" ht="14.25" customHeight="1" x14ac:dyDescent="0.2">
      <c r="A827" s="12"/>
      <c r="D827" s="23"/>
      <c r="F827" s="24"/>
      <c r="H827" s="24"/>
      <c r="I827" s="25"/>
      <c r="J827" s="25"/>
      <c r="K827" s="23"/>
    </row>
    <row r="828" spans="1:11" ht="14.25" customHeight="1" x14ac:dyDescent="0.2">
      <c r="A828" s="12"/>
      <c r="D828" s="23"/>
      <c r="F828" s="24"/>
      <c r="H828" s="24"/>
      <c r="I828" s="25"/>
      <c r="J828" s="25"/>
      <c r="K828" s="23"/>
    </row>
    <row r="829" spans="1:11" ht="14.25" customHeight="1" x14ac:dyDescent="0.2">
      <c r="A829" s="12"/>
      <c r="D829" s="23"/>
      <c r="F829" s="24"/>
      <c r="H829" s="24"/>
      <c r="I829" s="25"/>
      <c r="J829" s="25"/>
      <c r="K829" s="23"/>
    </row>
    <row r="830" spans="1:11" ht="14.25" customHeight="1" x14ac:dyDescent="0.2">
      <c r="A830" s="12"/>
      <c r="D830" s="23"/>
      <c r="F830" s="24"/>
      <c r="H830" s="24"/>
      <c r="I830" s="25"/>
      <c r="J830" s="25"/>
      <c r="K830" s="23"/>
    </row>
    <row r="831" spans="1:11" ht="14.25" customHeight="1" x14ac:dyDescent="0.2">
      <c r="A831" s="12"/>
      <c r="D831" s="23"/>
      <c r="F831" s="24"/>
      <c r="H831" s="24"/>
      <c r="I831" s="25"/>
      <c r="J831" s="25"/>
      <c r="K831" s="23"/>
    </row>
    <row r="832" spans="1:11" ht="14.25" customHeight="1" x14ac:dyDescent="0.2">
      <c r="A832" s="12"/>
      <c r="D832" s="23"/>
      <c r="F832" s="24"/>
      <c r="H832" s="24"/>
      <c r="I832" s="25"/>
      <c r="J832" s="25"/>
      <c r="K832" s="23"/>
    </row>
    <row r="833" spans="1:11" ht="14.25" customHeight="1" x14ac:dyDescent="0.2">
      <c r="A833" s="12"/>
      <c r="D833" s="23"/>
      <c r="F833" s="24"/>
      <c r="H833" s="24"/>
      <c r="I833" s="25"/>
      <c r="J833" s="25"/>
      <c r="K833" s="23"/>
    </row>
    <row r="834" spans="1:11" ht="14.25" customHeight="1" x14ac:dyDescent="0.2">
      <c r="A834" s="12"/>
      <c r="D834" s="23"/>
      <c r="F834" s="24"/>
      <c r="H834" s="24"/>
      <c r="I834" s="25"/>
      <c r="J834" s="25"/>
      <c r="K834" s="23"/>
    </row>
    <row r="835" spans="1:11" ht="14.25" customHeight="1" x14ac:dyDescent="0.2">
      <c r="A835" s="12"/>
      <c r="D835" s="23"/>
      <c r="F835" s="24"/>
      <c r="H835" s="24"/>
      <c r="I835" s="25"/>
      <c r="J835" s="25"/>
      <c r="K835" s="23"/>
    </row>
    <row r="836" spans="1:11" ht="14.25" customHeight="1" x14ac:dyDescent="0.2">
      <c r="A836" s="12"/>
      <c r="D836" s="23"/>
      <c r="F836" s="24"/>
      <c r="H836" s="24"/>
      <c r="I836" s="25"/>
      <c r="J836" s="25"/>
      <c r="K836" s="23"/>
    </row>
    <row r="837" spans="1:11" ht="14.25" customHeight="1" x14ac:dyDescent="0.2">
      <c r="A837" s="12"/>
      <c r="D837" s="23"/>
      <c r="F837" s="24"/>
      <c r="H837" s="24"/>
      <c r="I837" s="25"/>
      <c r="J837" s="25"/>
      <c r="K837" s="23"/>
    </row>
    <row r="838" spans="1:11" ht="14.25" customHeight="1" x14ac:dyDescent="0.2">
      <c r="A838" s="12"/>
      <c r="D838" s="23"/>
      <c r="F838" s="24"/>
      <c r="H838" s="24"/>
      <c r="I838" s="25"/>
      <c r="J838" s="25"/>
      <c r="K838" s="23"/>
    </row>
    <row r="839" spans="1:11" ht="14.25" customHeight="1" x14ac:dyDescent="0.2">
      <c r="A839" s="12"/>
      <c r="D839" s="23"/>
      <c r="F839" s="24"/>
      <c r="H839" s="24"/>
      <c r="I839" s="25"/>
      <c r="J839" s="25"/>
      <c r="K839" s="23"/>
    </row>
    <row r="840" spans="1:11" ht="14.25" customHeight="1" x14ac:dyDescent="0.2">
      <c r="A840" s="12"/>
      <c r="D840" s="23"/>
      <c r="F840" s="24"/>
      <c r="H840" s="24"/>
      <c r="I840" s="25"/>
      <c r="J840" s="25"/>
      <c r="K840" s="23"/>
    </row>
    <row r="841" spans="1:11" ht="14.25" customHeight="1" x14ac:dyDescent="0.2">
      <c r="A841" s="12"/>
      <c r="D841" s="23"/>
      <c r="F841" s="24"/>
      <c r="H841" s="24"/>
      <c r="I841" s="25"/>
      <c r="J841" s="25"/>
      <c r="K841" s="23"/>
    </row>
    <row r="842" spans="1:11" ht="14.25" customHeight="1" x14ac:dyDescent="0.2">
      <c r="A842" s="12"/>
      <c r="D842" s="23"/>
      <c r="F842" s="24"/>
      <c r="H842" s="24"/>
      <c r="I842" s="25"/>
      <c r="J842" s="25"/>
      <c r="K842" s="23"/>
    </row>
    <row r="843" spans="1:11" ht="14.25" customHeight="1" x14ac:dyDescent="0.2">
      <c r="A843" s="12"/>
      <c r="D843" s="23"/>
      <c r="F843" s="24"/>
      <c r="H843" s="24"/>
      <c r="I843" s="25"/>
      <c r="J843" s="25"/>
      <c r="K843" s="23"/>
    </row>
    <row r="844" spans="1:11" ht="14.25" customHeight="1" x14ac:dyDescent="0.2">
      <c r="A844" s="12"/>
      <c r="D844" s="23"/>
      <c r="F844" s="24"/>
      <c r="H844" s="24"/>
      <c r="I844" s="25"/>
      <c r="J844" s="25"/>
      <c r="K844" s="23"/>
    </row>
    <row r="845" spans="1:11" ht="14.25" customHeight="1" x14ac:dyDescent="0.2">
      <c r="A845" s="12"/>
      <c r="D845" s="23"/>
      <c r="F845" s="24"/>
      <c r="H845" s="24"/>
      <c r="I845" s="25"/>
      <c r="J845" s="25"/>
      <c r="K845" s="23"/>
    </row>
    <row r="846" spans="1:11" ht="14.25" customHeight="1" x14ac:dyDescent="0.2">
      <c r="A846" s="12"/>
      <c r="D846" s="23"/>
      <c r="F846" s="24"/>
      <c r="H846" s="24"/>
      <c r="I846" s="25"/>
      <c r="J846" s="25"/>
      <c r="K846" s="23"/>
    </row>
    <row r="847" spans="1:11" ht="14.25" customHeight="1" x14ac:dyDescent="0.2">
      <c r="A847" s="12"/>
      <c r="D847" s="23"/>
      <c r="F847" s="24"/>
      <c r="H847" s="24"/>
      <c r="I847" s="25"/>
      <c r="J847" s="25"/>
      <c r="K847" s="23"/>
    </row>
    <row r="848" spans="1:11" ht="14.25" customHeight="1" x14ac:dyDescent="0.2">
      <c r="A848" s="12"/>
      <c r="D848" s="23"/>
      <c r="F848" s="24"/>
      <c r="H848" s="24"/>
      <c r="I848" s="25"/>
      <c r="J848" s="25"/>
      <c r="K848" s="23"/>
    </row>
    <row r="849" spans="1:11" ht="14.25" customHeight="1" x14ac:dyDescent="0.2">
      <c r="A849" s="12"/>
      <c r="D849" s="23"/>
      <c r="F849" s="24"/>
      <c r="H849" s="24"/>
      <c r="I849" s="25"/>
      <c r="J849" s="25"/>
      <c r="K849" s="23"/>
    </row>
    <row r="850" spans="1:11" ht="14.25" customHeight="1" x14ac:dyDescent="0.2">
      <c r="A850" s="12"/>
      <c r="D850" s="23"/>
      <c r="F850" s="24"/>
      <c r="H850" s="24"/>
      <c r="I850" s="25"/>
      <c r="J850" s="25"/>
      <c r="K850" s="23"/>
    </row>
    <row r="851" spans="1:11" ht="14.25" customHeight="1" x14ac:dyDescent="0.2">
      <c r="A851" s="12"/>
      <c r="D851" s="23"/>
      <c r="F851" s="24"/>
      <c r="H851" s="24"/>
      <c r="I851" s="25"/>
      <c r="J851" s="25"/>
      <c r="K851" s="23"/>
    </row>
    <row r="852" spans="1:11" ht="14.25" customHeight="1" x14ac:dyDescent="0.2">
      <c r="A852" s="12"/>
      <c r="D852" s="23"/>
      <c r="F852" s="24"/>
      <c r="H852" s="24"/>
      <c r="I852" s="25"/>
      <c r="J852" s="25"/>
      <c r="K852" s="23"/>
    </row>
    <row r="853" spans="1:11" ht="14.25" customHeight="1" x14ac:dyDescent="0.2">
      <c r="A853" s="12"/>
      <c r="D853" s="23"/>
      <c r="F853" s="24"/>
      <c r="H853" s="24"/>
      <c r="I853" s="25"/>
      <c r="J853" s="25"/>
      <c r="K853" s="23"/>
    </row>
    <row r="854" spans="1:11" ht="14.25" customHeight="1" x14ac:dyDescent="0.2">
      <c r="A854" s="12"/>
      <c r="D854" s="23"/>
      <c r="F854" s="24"/>
      <c r="H854" s="24"/>
      <c r="I854" s="25"/>
      <c r="J854" s="25"/>
      <c r="K854" s="23"/>
    </row>
    <row r="855" spans="1:11" ht="14.25" customHeight="1" x14ac:dyDescent="0.2">
      <c r="A855" s="12"/>
      <c r="D855" s="23"/>
      <c r="F855" s="24"/>
      <c r="H855" s="24"/>
      <c r="I855" s="25"/>
      <c r="J855" s="25"/>
      <c r="K855" s="23"/>
    </row>
    <row r="856" spans="1:11" ht="14.25" customHeight="1" x14ac:dyDescent="0.2">
      <c r="A856" s="12"/>
      <c r="D856" s="23"/>
      <c r="F856" s="24"/>
      <c r="H856" s="24"/>
      <c r="I856" s="25"/>
      <c r="J856" s="25"/>
      <c r="K856" s="23"/>
    </row>
    <row r="857" spans="1:11" ht="14.25" customHeight="1" x14ac:dyDescent="0.2">
      <c r="A857" s="12"/>
      <c r="D857" s="23"/>
      <c r="F857" s="24"/>
      <c r="H857" s="24"/>
      <c r="I857" s="25"/>
      <c r="J857" s="25"/>
      <c r="K857" s="23"/>
    </row>
    <row r="858" spans="1:11" ht="14.25" customHeight="1" x14ac:dyDescent="0.2">
      <c r="A858" s="12"/>
      <c r="D858" s="23"/>
      <c r="F858" s="24"/>
      <c r="H858" s="24"/>
      <c r="I858" s="25"/>
      <c r="J858" s="25"/>
      <c r="K858" s="23"/>
    </row>
    <row r="859" spans="1:11" ht="14.25" customHeight="1" x14ac:dyDescent="0.2">
      <c r="A859" s="12"/>
      <c r="D859" s="23"/>
      <c r="F859" s="24"/>
      <c r="H859" s="24"/>
      <c r="I859" s="25"/>
      <c r="J859" s="25"/>
      <c r="K859" s="23"/>
    </row>
    <row r="860" spans="1:11" ht="14.25" customHeight="1" x14ac:dyDescent="0.2">
      <c r="A860" s="12"/>
      <c r="D860" s="23"/>
      <c r="F860" s="24"/>
      <c r="H860" s="24"/>
      <c r="I860" s="25"/>
      <c r="J860" s="25"/>
      <c r="K860" s="23"/>
    </row>
    <row r="861" spans="1:11" ht="14.25" customHeight="1" x14ac:dyDescent="0.2">
      <c r="A861" s="12"/>
      <c r="D861" s="23"/>
      <c r="F861" s="24"/>
      <c r="H861" s="24"/>
      <c r="I861" s="25"/>
      <c r="J861" s="25"/>
      <c r="K861" s="23"/>
    </row>
    <row r="862" spans="1:11" ht="14.25" customHeight="1" x14ac:dyDescent="0.2">
      <c r="A862" s="12"/>
      <c r="D862" s="23"/>
      <c r="F862" s="24"/>
      <c r="H862" s="24"/>
      <c r="I862" s="25"/>
      <c r="J862" s="25"/>
      <c r="K862" s="23"/>
    </row>
    <row r="863" spans="1:11" ht="14.25" customHeight="1" x14ac:dyDescent="0.2">
      <c r="A863" s="12"/>
      <c r="D863" s="23"/>
      <c r="F863" s="24"/>
      <c r="H863" s="24"/>
      <c r="I863" s="25"/>
      <c r="J863" s="25"/>
      <c r="K863" s="23"/>
    </row>
    <row r="864" spans="1:11" ht="14.25" customHeight="1" x14ac:dyDescent="0.2">
      <c r="A864" s="12"/>
      <c r="D864" s="23"/>
      <c r="F864" s="24"/>
      <c r="H864" s="24"/>
      <c r="I864" s="25"/>
      <c r="J864" s="25"/>
      <c r="K864" s="23"/>
    </row>
    <row r="865" spans="1:11" ht="14.25" customHeight="1" x14ac:dyDescent="0.2">
      <c r="A865" s="12"/>
      <c r="D865" s="23"/>
      <c r="F865" s="24"/>
      <c r="H865" s="24"/>
      <c r="I865" s="25"/>
      <c r="J865" s="25"/>
      <c r="K865" s="23"/>
    </row>
    <row r="866" spans="1:11" ht="14.25" customHeight="1" x14ac:dyDescent="0.2">
      <c r="A866" s="12"/>
      <c r="D866" s="23"/>
      <c r="F866" s="24"/>
      <c r="H866" s="24"/>
      <c r="I866" s="25"/>
      <c r="J866" s="25"/>
      <c r="K866" s="23"/>
    </row>
    <row r="867" spans="1:11" ht="14.25" customHeight="1" x14ac:dyDescent="0.2">
      <c r="A867" s="12"/>
      <c r="D867" s="23"/>
      <c r="F867" s="24"/>
      <c r="H867" s="24"/>
      <c r="I867" s="25"/>
      <c r="J867" s="25"/>
      <c r="K867" s="23"/>
    </row>
    <row r="868" spans="1:11" ht="14.25" customHeight="1" x14ac:dyDescent="0.2">
      <c r="A868" s="12"/>
      <c r="D868" s="23"/>
      <c r="F868" s="24"/>
      <c r="H868" s="24"/>
      <c r="I868" s="25"/>
      <c r="J868" s="25"/>
      <c r="K868" s="23"/>
    </row>
    <row r="869" spans="1:11" ht="14.25" customHeight="1" x14ac:dyDescent="0.2">
      <c r="A869" s="12"/>
      <c r="D869" s="23"/>
      <c r="F869" s="24"/>
      <c r="H869" s="24"/>
      <c r="I869" s="25"/>
      <c r="J869" s="25"/>
      <c r="K869" s="23"/>
    </row>
    <row r="870" spans="1:11" ht="14.25" customHeight="1" x14ac:dyDescent="0.2">
      <c r="A870" s="12"/>
      <c r="D870" s="23"/>
      <c r="F870" s="24"/>
      <c r="H870" s="24"/>
      <c r="I870" s="25"/>
      <c r="J870" s="25"/>
      <c r="K870" s="23"/>
    </row>
    <row r="871" spans="1:11" ht="14.25" customHeight="1" x14ac:dyDescent="0.2">
      <c r="A871" s="12"/>
      <c r="D871" s="23"/>
      <c r="F871" s="24"/>
      <c r="H871" s="24"/>
      <c r="I871" s="25"/>
      <c r="J871" s="25"/>
      <c r="K871" s="23"/>
    </row>
    <row r="872" spans="1:11" ht="14.25" customHeight="1" x14ac:dyDescent="0.2">
      <c r="A872" s="12"/>
      <c r="D872" s="23"/>
      <c r="F872" s="24"/>
      <c r="H872" s="24"/>
      <c r="I872" s="25"/>
      <c r="J872" s="25"/>
      <c r="K872" s="23"/>
    </row>
    <row r="873" spans="1:11" ht="14.25" customHeight="1" x14ac:dyDescent="0.2">
      <c r="A873" s="12"/>
      <c r="D873" s="23"/>
      <c r="F873" s="24"/>
      <c r="H873" s="24"/>
      <c r="I873" s="25"/>
      <c r="J873" s="25"/>
      <c r="K873" s="23"/>
    </row>
    <row r="874" spans="1:11" ht="14.25" customHeight="1" x14ac:dyDescent="0.2">
      <c r="A874" s="12"/>
      <c r="D874" s="23"/>
      <c r="F874" s="24"/>
      <c r="H874" s="24"/>
      <c r="I874" s="25"/>
      <c r="J874" s="25"/>
      <c r="K874" s="23"/>
    </row>
    <row r="875" spans="1:11" ht="14.25" customHeight="1" x14ac:dyDescent="0.2">
      <c r="A875" s="12"/>
      <c r="D875" s="23"/>
      <c r="F875" s="24"/>
      <c r="H875" s="24"/>
      <c r="I875" s="25"/>
      <c r="J875" s="25"/>
      <c r="K875" s="23"/>
    </row>
    <row r="876" spans="1:11" ht="14.25" customHeight="1" x14ac:dyDescent="0.2">
      <c r="A876" s="12"/>
      <c r="D876" s="23"/>
      <c r="F876" s="24"/>
      <c r="H876" s="24"/>
      <c r="I876" s="25"/>
      <c r="J876" s="25"/>
      <c r="K876" s="23"/>
    </row>
    <row r="877" spans="1:11" ht="14.25" customHeight="1" x14ac:dyDescent="0.2">
      <c r="A877" s="12"/>
      <c r="D877" s="23"/>
      <c r="F877" s="24"/>
      <c r="H877" s="24"/>
      <c r="I877" s="25"/>
      <c r="J877" s="25"/>
      <c r="K877" s="23"/>
    </row>
    <row r="878" spans="1:11" ht="14.25" customHeight="1" x14ac:dyDescent="0.2">
      <c r="A878" s="12"/>
      <c r="D878" s="23"/>
      <c r="F878" s="24"/>
      <c r="H878" s="24"/>
      <c r="I878" s="25"/>
      <c r="J878" s="25"/>
      <c r="K878" s="23"/>
    </row>
    <row r="879" spans="1:11" ht="14.25" customHeight="1" x14ac:dyDescent="0.2">
      <c r="A879" s="12"/>
      <c r="D879" s="23"/>
      <c r="F879" s="24"/>
      <c r="H879" s="24"/>
      <c r="I879" s="25"/>
      <c r="J879" s="25"/>
      <c r="K879" s="23"/>
    </row>
    <row r="880" spans="1:11" ht="14.25" customHeight="1" x14ac:dyDescent="0.2">
      <c r="A880" s="12"/>
      <c r="D880" s="23"/>
      <c r="F880" s="24"/>
      <c r="H880" s="24"/>
      <c r="I880" s="25"/>
      <c r="J880" s="25"/>
      <c r="K880" s="23"/>
    </row>
    <row r="881" spans="1:11" ht="14.25" customHeight="1" x14ac:dyDescent="0.2">
      <c r="A881" s="12"/>
      <c r="D881" s="23"/>
      <c r="F881" s="24"/>
      <c r="H881" s="24"/>
      <c r="I881" s="25"/>
      <c r="J881" s="25"/>
      <c r="K881" s="23"/>
    </row>
    <row r="882" spans="1:11" ht="14.25" customHeight="1" x14ac:dyDescent="0.2">
      <c r="A882" s="12"/>
      <c r="D882" s="23"/>
      <c r="F882" s="24"/>
      <c r="H882" s="24"/>
      <c r="I882" s="25"/>
      <c r="J882" s="25"/>
      <c r="K882" s="23"/>
    </row>
    <row r="883" spans="1:11" ht="14.25" customHeight="1" x14ac:dyDescent="0.2">
      <c r="A883" s="12"/>
      <c r="D883" s="23"/>
      <c r="F883" s="24"/>
      <c r="H883" s="24"/>
      <c r="I883" s="25"/>
      <c r="J883" s="25"/>
      <c r="K883" s="23"/>
    </row>
    <row r="884" spans="1:11" ht="14.25" customHeight="1" x14ac:dyDescent="0.2">
      <c r="A884" s="12"/>
      <c r="D884" s="23"/>
      <c r="F884" s="24"/>
      <c r="H884" s="24"/>
      <c r="I884" s="25"/>
      <c r="J884" s="25"/>
      <c r="K884" s="23"/>
    </row>
    <row r="885" spans="1:11" ht="14.25" customHeight="1" x14ac:dyDescent="0.2">
      <c r="A885" s="12"/>
      <c r="D885" s="23"/>
      <c r="F885" s="24"/>
      <c r="H885" s="24"/>
      <c r="I885" s="25"/>
      <c r="J885" s="25"/>
      <c r="K885" s="23"/>
    </row>
    <row r="886" spans="1:11" ht="14.25" customHeight="1" x14ac:dyDescent="0.2">
      <c r="A886" s="12"/>
      <c r="D886" s="23"/>
      <c r="F886" s="24"/>
      <c r="H886" s="24"/>
      <c r="I886" s="25"/>
      <c r="J886" s="25"/>
      <c r="K886" s="23"/>
    </row>
    <row r="887" spans="1:11" ht="14.25" customHeight="1" x14ac:dyDescent="0.2">
      <c r="A887" s="12"/>
      <c r="D887" s="23"/>
      <c r="F887" s="24"/>
      <c r="H887" s="24"/>
      <c r="I887" s="25"/>
      <c r="J887" s="25"/>
      <c r="K887" s="23"/>
    </row>
    <row r="888" spans="1:11" ht="14.25" customHeight="1" x14ac:dyDescent="0.2">
      <c r="A888" s="12"/>
      <c r="D888" s="23"/>
      <c r="F888" s="24"/>
      <c r="H888" s="24"/>
      <c r="I888" s="25"/>
      <c r="J888" s="25"/>
      <c r="K888" s="23"/>
    </row>
    <row r="889" spans="1:11" ht="14.25" customHeight="1" x14ac:dyDescent="0.2">
      <c r="A889" s="12"/>
      <c r="D889" s="23"/>
      <c r="F889" s="24"/>
      <c r="H889" s="24"/>
      <c r="I889" s="25"/>
      <c r="J889" s="25"/>
      <c r="K889" s="23"/>
    </row>
    <row r="890" spans="1:11" ht="14.25" customHeight="1" x14ac:dyDescent="0.2">
      <c r="A890" s="12"/>
      <c r="D890" s="23"/>
      <c r="F890" s="24"/>
      <c r="H890" s="24"/>
      <c r="I890" s="25"/>
      <c r="J890" s="25"/>
      <c r="K890" s="23"/>
    </row>
    <row r="891" spans="1:11" ht="14.25" customHeight="1" x14ac:dyDescent="0.2">
      <c r="A891" s="12"/>
      <c r="D891" s="23"/>
      <c r="F891" s="24"/>
      <c r="H891" s="24"/>
      <c r="I891" s="25"/>
      <c r="J891" s="25"/>
      <c r="K891" s="23"/>
    </row>
    <row r="892" spans="1:11" ht="14.25" customHeight="1" x14ac:dyDescent="0.2">
      <c r="A892" s="12"/>
      <c r="D892" s="23"/>
      <c r="F892" s="24"/>
      <c r="H892" s="24"/>
      <c r="I892" s="25"/>
      <c r="J892" s="25"/>
      <c r="K892" s="23"/>
    </row>
    <row r="893" spans="1:11" ht="14.25" customHeight="1" x14ac:dyDescent="0.2">
      <c r="A893" s="12"/>
      <c r="D893" s="23"/>
      <c r="F893" s="24"/>
      <c r="H893" s="24"/>
      <c r="I893" s="25"/>
      <c r="J893" s="25"/>
      <c r="K893" s="23"/>
    </row>
    <row r="894" spans="1:11" ht="14.25" customHeight="1" x14ac:dyDescent="0.2">
      <c r="A894" s="12"/>
      <c r="D894" s="23"/>
      <c r="F894" s="24"/>
      <c r="H894" s="24"/>
      <c r="I894" s="25"/>
      <c r="J894" s="25"/>
      <c r="K894" s="23"/>
    </row>
    <row r="895" spans="1:11" ht="14.25" customHeight="1" x14ac:dyDescent="0.2">
      <c r="A895" s="12"/>
      <c r="D895" s="23"/>
      <c r="F895" s="24"/>
      <c r="H895" s="24"/>
      <c r="I895" s="25"/>
      <c r="J895" s="25"/>
      <c r="K895" s="23"/>
    </row>
    <row r="896" spans="1:11" ht="14.25" customHeight="1" x14ac:dyDescent="0.2">
      <c r="A896" s="12"/>
      <c r="D896" s="23"/>
      <c r="F896" s="24"/>
      <c r="H896" s="24"/>
      <c r="I896" s="25"/>
      <c r="J896" s="25"/>
      <c r="K896" s="23"/>
    </row>
    <row r="897" spans="1:11" ht="14.25" customHeight="1" x14ac:dyDescent="0.2">
      <c r="A897" s="12"/>
      <c r="D897" s="23"/>
      <c r="F897" s="24"/>
      <c r="H897" s="24"/>
      <c r="I897" s="25"/>
      <c r="J897" s="25"/>
      <c r="K897" s="23"/>
    </row>
    <row r="898" spans="1:11" ht="14.25" customHeight="1" x14ac:dyDescent="0.2">
      <c r="A898" s="12"/>
      <c r="D898" s="23"/>
      <c r="F898" s="24"/>
      <c r="H898" s="24"/>
      <c r="I898" s="25"/>
      <c r="J898" s="25"/>
      <c r="K898" s="23"/>
    </row>
    <row r="899" spans="1:11" ht="14.25" customHeight="1" x14ac:dyDescent="0.2">
      <c r="A899" s="12"/>
      <c r="D899" s="23"/>
      <c r="F899" s="24"/>
      <c r="H899" s="24"/>
      <c r="I899" s="25"/>
      <c r="J899" s="25"/>
      <c r="K899" s="23"/>
    </row>
    <row r="900" spans="1:11" ht="14.25" customHeight="1" x14ac:dyDescent="0.2">
      <c r="A900" s="12"/>
      <c r="D900" s="23"/>
      <c r="F900" s="24"/>
      <c r="H900" s="24"/>
      <c r="I900" s="25"/>
      <c r="J900" s="25"/>
      <c r="K900" s="23"/>
    </row>
    <row r="901" spans="1:11" ht="14.25" customHeight="1" x14ac:dyDescent="0.2">
      <c r="A901" s="12"/>
      <c r="D901" s="23"/>
      <c r="F901" s="24"/>
      <c r="H901" s="24"/>
      <c r="I901" s="25"/>
      <c r="J901" s="25"/>
      <c r="K901" s="23"/>
    </row>
    <row r="902" spans="1:11" ht="14.25" customHeight="1" x14ac:dyDescent="0.2">
      <c r="A902" s="12"/>
      <c r="D902" s="23"/>
      <c r="F902" s="24"/>
      <c r="H902" s="24"/>
      <c r="I902" s="25"/>
      <c r="J902" s="25"/>
      <c r="K902" s="23"/>
    </row>
    <row r="903" spans="1:11" ht="14.25" customHeight="1" x14ac:dyDescent="0.2">
      <c r="A903" s="12"/>
      <c r="D903" s="23"/>
      <c r="F903" s="24"/>
      <c r="H903" s="24"/>
      <c r="I903" s="25"/>
      <c r="J903" s="25"/>
      <c r="K903" s="23"/>
    </row>
    <row r="904" spans="1:11" ht="14.25" customHeight="1" x14ac:dyDescent="0.2">
      <c r="A904" s="12"/>
      <c r="D904" s="23"/>
      <c r="F904" s="24"/>
      <c r="H904" s="24"/>
      <c r="I904" s="25"/>
      <c r="J904" s="25"/>
      <c r="K904" s="23"/>
    </row>
    <row r="905" spans="1:11" ht="14.25" customHeight="1" x14ac:dyDescent="0.2">
      <c r="A905" s="12"/>
      <c r="D905" s="23"/>
      <c r="F905" s="24"/>
      <c r="H905" s="24"/>
      <c r="I905" s="25"/>
      <c r="J905" s="25"/>
      <c r="K905" s="23"/>
    </row>
    <row r="906" spans="1:11" ht="14.25" customHeight="1" x14ac:dyDescent="0.2">
      <c r="A906" s="12"/>
      <c r="D906" s="23"/>
      <c r="F906" s="24"/>
      <c r="H906" s="24"/>
      <c r="I906" s="25"/>
      <c r="J906" s="25"/>
      <c r="K906" s="23"/>
    </row>
    <row r="907" spans="1:11" ht="14.25" customHeight="1" x14ac:dyDescent="0.2">
      <c r="A907" s="12"/>
      <c r="D907" s="23"/>
      <c r="F907" s="24"/>
      <c r="H907" s="24"/>
      <c r="I907" s="25"/>
      <c r="J907" s="25"/>
      <c r="K907" s="23"/>
    </row>
    <row r="908" spans="1:11" ht="14.25" customHeight="1" x14ac:dyDescent="0.2">
      <c r="A908" s="12"/>
      <c r="D908" s="23"/>
      <c r="F908" s="24"/>
      <c r="H908" s="24"/>
      <c r="I908" s="25"/>
      <c r="J908" s="25"/>
      <c r="K908" s="23"/>
    </row>
    <row r="909" spans="1:11" ht="14.25" customHeight="1" x14ac:dyDescent="0.2">
      <c r="A909" s="12"/>
      <c r="D909" s="23"/>
      <c r="F909" s="24"/>
      <c r="H909" s="24"/>
      <c r="I909" s="25"/>
      <c r="J909" s="25"/>
      <c r="K909" s="23"/>
    </row>
    <row r="910" spans="1:11" ht="14.25" customHeight="1" x14ac:dyDescent="0.2">
      <c r="A910" s="12"/>
      <c r="D910" s="23"/>
      <c r="F910" s="24"/>
      <c r="H910" s="24"/>
      <c r="I910" s="25"/>
      <c r="J910" s="25"/>
      <c r="K910" s="23"/>
    </row>
    <row r="911" spans="1:11" ht="14.25" customHeight="1" x14ac:dyDescent="0.2">
      <c r="A911" s="12"/>
      <c r="D911" s="23"/>
      <c r="F911" s="24"/>
      <c r="H911" s="24"/>
      <c r="I911" s="25"/>
      <c r="J911" s="25"/>
      <c r="K911" s="23"/>
    </row>
    <row r="912" spans="1:11" ht="14.25" customHeight="1" x14ac:dyDescent="0.2">
      <c r="A912" s="12"/>
      <c r="D912" s="23"/>
      <c r="F912" s="24"/>
      <c r="H912" s="24"/>
      <c r="I912" s="25"/>
      <c r="J912" s="25"/>
      <c r="K912" s="23"/>
    </row>
    <row r="913" spans="1:11" ht="14.25" customHeight="1" x14ac:dyDescent="0.2">
      <c r="A913" s="12"/>
      <c r="D913" s="23"/>
      <c r="F913" s="24"/>
      <c r="H913" s="24"/>
      <c r="I913" s="25"/>
      <c r="J913" s="25"/>
      <c r="K913" s="23"/>
    </row>
    <row r="914" spans="1:11" ht="14.25" customHeight="1" x14ac:dyDescent="0.2">
      <c r="A914" s="12"/>
      <c r="D914" s="23"/>
      <c r="F914" s="24"/>
      <c r="H914" s="24"/>
      <c r="I914" s="25"/>
      <c r="J914" s="25"/>
      <c r="K914" s="23"/>
    </row>
    <row r="915" spans="1:11" ht="14.25" customHeight="1" x14ac:dyDescent="0.2">
      <c r="A915" s="12"/>
      <c r="D915" s="23"/>
      <c r="F915" s="24"/>
      <c r="H915" s="24"/>
      <c r="I915" s="25"/>
      <c r="J915" s="25"/>
      <c r="K915" s="23"/>
    </row>
    <row r="916" spans="1:11" ht="14.25" customHeight="1" x14ac:dyDescent="0.2">
      <c r="A916" s="12"/>
      <c r="D916" s="23"/>
      <c r="F916" s="24"/>
      <c r="H916" s="24"/>
      <c r="I916" s="25"/>
      <c r="J916" s="25"/>
      <c r="K916" s="23"/>
    </row>
    <row r="917" spans="1:11" ht="14.25" customHeight="1" x14ac:dyDescent="0.2">
      <c r="A917" s="12"/>
      <c r="D917" s="23"/>
      <c r="F917" s="24"/>
      <c r="H917" s="24"/>
      <c r="I917" s="25"/>
      <c r="J917" s="25"/>
      <c r="K917" s="23"/>
    </row>
    <row r="918" spans="1:11" ht="14.25" customHeight="1" x14ac:dyDescent="0.2">
      <c r="A918" s="12"/>
      <c r="D918" s="23"/>
      <c r="F918" s="24"/>
      <c r="H918" s="24"/>
      <c r="I918" s="25"/>
      <c r="J918" s="25"/>
      <c r="K918" s="23"/>
    </row>
    <row r="919" spans="1:11" ht="14.25" customHeight="1" x14ac:dyDescent="0.2">
      <c r="A919" s="12"/>
      <c r="D919" s="23"/>
      <c r="F919" s="24"/>
      <c r="H919" s="24"/>
      <c r="I919" s="25"/>
      <c r="J919" s="25"/>
      <c r="K919" s="23"/>
    </row>
    <row r="920" spans="1:11" ht="14.25" customHeight="1" x14ac:dyDescent="0.2">
      <c r="A920" s="12"/>
      <c r="D920" s="23"/>
      <c r="F920" s="24"/>
      <c r="H920" s="24"/>
      <c r="I920" s="25"/>
      <c r="J920" s="25"/>
      <c r="K920" s="23"/>
    </row>
    <row r="921" spans="1:11" ht="14.25" customHeight="1" x14ac:dyDescent="0.2">
      <c r="A921" s="12"/>
      <c r="D921" s="23"/>
      <c r="F921" s="24"/>
      <c r="H921" s="24"/>
      <c r="I921" s="25"/>
      <c r="J921" s="25"/>
      <c r="K921" s="23"/>
    </row>
    <row r="922" spans="1:11" ht="14.25" customHeight="1" x14ac:dyDescent="0.2">
      <c r="A922" s="12"/>
      <c r="D922" s="23"/>
      <c r="F922" s="24"/>
      <c r="H922" s="24"/>
      <c r="I922" s="25"/>
      <c r="J922" s="25"/>
      <c r="K922" s="23"/>
    </row>
    <row r="923" spans="1:11" ht="14.25" customHeight="1" x14ac:dyDescent="0.2">
      <c r="A923" s="12"/>
      <c r="D923" s="23"/>
      <c r="F923" s="24"/>
      <c r="H923" s="24"/>
      <c r="I923" s="25"/>
      <c r="J923" s="25"/>
      <c r="K923" s="23"/>
    </row>
    <row r="924" spans="1:11" ht="14.25" customHeight="1" x14ac:dyDescent="0.2">
      <c r="A924" s="12"/>
      <c r="D924" s="23"/>
      <c r="F924" s="24"/>
      <c r="H924" s="24"/>
      <c r="I924" s="25"/>
      <c r="J924" s="25"/>
      <c r="K924" s="23"/>
    </row>
    <row r="925" spans="1:11" ht="14.25" customHeight="1" x14ac:dyDescent="0.2">
      <c r="A925" s="12"/>
      <c r="D925" s="23"/>
      <c r="F925" s="24"/>
      <c r="H925" s="24"/>
      <c r="I925" s="25"/>
      <c r="J925" s="25"/>
      <c r="K925" s="23"/>
    </row>
    <row r="926" spans="1:11" ht="14.25" customHeight="1" x14ac:dyDescent="0.2">
      <c r="A926" s="12"/>
      <c r="D926" s="23"/>
      <c r="F926" s="24"/>
      <c r="H926" s="24"/>
      <c r="I926" s="25"/>
      <c r="J926" s="25"/>
      <c r="K926" s="23"/>
    </row>
    <row r="927" spans="1:11" ht="14.25" customHeight="1" x14ac:dyDescent="0.2">
      <c r="A927" s="12"/>
      <c r="D927" s="23"/>
      <c r="F927" s="24"/>
      <c r="H927" s="24"/>
      <c r="I927" s="25"/>
      <c r="J927" s="25"/>
      <c r="K927" s="23"/>
    </row>
    <row r="928" spans="1:11" ht="14.25" customHeight="1" x14ac:dyDescent="0.2">
      <c r="A928" s="12"/>
      <c r="D928" s="23"/>
      <c r="F928" s="24"/>
      <c r="H928" s="24"/>
      <c r="I928" s="25"/>
      <c r="J928" s="25"/>
      <c r="K928" s="23"/>
    </row>
    <row r="929" spans="1:11" ht="14.25" customHeight="1" x14ac:dyDescent="0.2">
      <c r="A929" s="12"/>
      <c r="D929" s="23"/>
      <c r="F929" s="24"/>
      <c r="H929" s="24"/>
      <c r="I929" s="25"/>
      <c r="J929" s="25"/>
      <c r="K929" s="23"/>
    </row>
    <row r="930" spans="1:11" ht="14.25" customHeight="1" x14ac:dyDescent="0.2">
      <c r="A930" s="12"/>
      <c r="D930" s="23"/>
      <c r="F930" s="24"/>
      <c r="H930" s="24"/>
      <c r="I930" s="25"/>
      <c r="J930" s="25"/>
      <c r="K930" s="23"/>
    </row>
    <row r="931" spans="1:11" ht="14.25" customHeight="1" x14ac:dyDescent="0.2">
      <c r="A931" s="12"/>
      <c r="D931" s="23"/>
      <c r="F931" s="24"/>
      <c r="H931" s="24"/>
      <c r="I931" s="25"/>
      <c r="J931" s="25"/>
      <c r="K931" s="23"/>
    </row>
    <row r="932" spans="1:11" ht="14.25" customHeight="1" x14ac:dyDescent="0.2">
      <c r="A932" s="12"/>
      <c r="D932" s="23"/>
      <c r="F932" s="24"/>
      <c r="H932" s="24"/>
      <c r="I932" s="25"/>
      <c r="J932" s="25"/>
      <c r="K932" s="23"/>
    </row>
    <row r="933" spans="1:11" ht="14.25" customHeight="1" x14ac:dyDescent="0.2">
      <c r="A933" s="12"/>
      <c r="D933" s="23"/>
      <c r="F933" s="24"/>
      <c r="H933" s="24"/>
      <c r="I933" s="25"/>
      <c r="J933" s="25"/>
      <c r="K933" s="23"/>
    </row>
    <row r="934" spans="1:11" ht="14.25" customHeight="1" x14ac:dyDescent="0.2">
      <c r="A934" s="12"/>
      <c r="D934" s="23"/>
      <c r="F934" s="24"/>
      <c r="H934" s="24"/>
      <c r="I934" s="25"/>
      <c r="J934" s="25"/>
      <c r="K934" s="23"/>
    </row>
    <row r="935" spans="1:11" ht="14.25" customHeight="1" x14ac:dyDescent="0.2">
      <c r="A935" s="12"/>
      <c r="D935" s="23"/>
      <c r="F935" s="24"/>
      <c r="H935" s="24"/>
      <c r="I935" s="25"/>
      <c r="J935" s="25"/>
      <c r="K935" s="23"/>
    </row>
    <row r="936" spans="1:11" ht="14.25" customHeight="1" x14ac:dyDescent="0.2">
      <c r="A936" s="12"/>
      <c r="D936" s="23"/>
      <c r="F936" s="24"/>
      <c r="H936" s="24"/>
      <c r="I936" s="25"/>
      <c r="J936" s="25"/>
      <c r="K936" s="23"/>
    </row>
    <row r="937" spans="1:11" ht="14.25" customHeight="1" x14ac:dyDescent="0.2">
      <c r="A937" s="12"/>
      <c r="D937" s="23"/>
      <c r="F937" s="24"/>
      <c r="H937" s="24"/>
      <c r="I937" s="25"/>
      <c r="J937" s="25"/>
      <c r="K937" s="23"/>
    </row>
    <row r="938" spans="1:11" ht="14.25" customHeight="1" x14ac:dyDescent="0.2">
      <c r="A938" s="12"/>
      <c r="D938" s="23"/>
      <c r="F938" s="24"/>
      <c r="H938" s="24"/>
      <c r="I938" s="25"/>
      <c r="J938" s="25"/>
      <c r="K938" s="23"/>
    </row>
    <row r="939" spans="1:11" ht="14.25" customHeight="1" x14ac:dyDescent="0.2">
      <c r="A939" s="12"/>
      <c r="D939" s="23"/>
      <c r="F939" s="24"/>
      <c r="H939" s="24"/>
      <c r="I939" s="25"/>
      <c r="J939" s="25"/>
      <c r="K939" s="23"/>
    </row>
    <row r="940" spans="1:11" ht="14.25" customHeight="1" x14ac:dyDescent="0.2">
      <c r="A940" s="12"/>
      <c r="D940" s="23"/>
      <c r="F940" s="24"/>
      <c r="H940" s="24"/>
      <c r="I940" s="25"/>
      <c r="J940" s="25"/>
      <c r="K940" s="23"/>
    </row>
    <row r="941" spans="1:11" ht="14.25" customHeight="1" x14ac:dyDescent="0.2">
      <c r="A941" s="12"/>
      <c r="D941" s="23"/>
      <c r="F941" s="24"/>
      <c r="H941" s="24"/>
      <c r="I941" s="25"/>
      <c r="J941" s="25"/>
      <c r="K941" s="23"/>
    </row>
    <row r="942" spans="1:11" ht="14.25" customHeight="1" x14ac:dyDescent="0.2">
      <c r="A942" s="12"/>
      <c r="D942" s="23"/>
      <c r="F942" s="24"/>
      <c r="H942" s="24"/>
      <c r="I942" s="25"/>
      <c r="J942" s="25"/>
      <c r="K942" s="23"/>
    </row>
    <row r="943" spans="1:11" ht="14.25" customHeight="1" x14ac:dyDescent="0.2">
      <c r="A943" s="12"/>
      <c r="D943" s="23"/>
      <c r="F943" s="24"/>
      <c r="H943" s="24"/>
      <c r="I943" s="25"/>
      <c r="J943" s="25"/>
      <c r="K943" s="23"/>
    </row>
    <row r="944" spans="1:11" ht="14.25" customHeight="1" x14ac:dyDescent="0.2">
      <c r="A944" s="12"/>
      <c r="D944" s="23"/>
      <c r="F944" s="24"/>
      <c r="H944" s="24"/>
      <c r="I944" s="25"/>
      <c r="J944" s="25"/>
      <c r="K944" s="23"/>
    </row>
    <row r="945" spans="1:11" ht="14.25" customHeight="1" x14ac:dyDescent="0.2">
      <c r="A945" s="12"/>
      <c r="D945" s="23"/>
      <c r="F945" s="24"/>
      <c r="H945" s="24"/>
      <c r="I945" s="25"/>
      <c r="J945" s="25"/>
      <c r="K945" s="23"/>
    </row>
    <row r="946" spans="1:11" ht="14.25" customHeight="1" x14ac:dyDescent="0.2">
      <c r="A946" s="12"/>
      <c r="D946" s="23"/>
      <c r="F946" s="24"/>
      <c r="H946" s="24"/>
      <c r="I946" s="25"/>
      <c r="J946" s="25"/>
      <c r="K946" s="23"/>
    </row>
    <row r="947" spans="1:11" ht="14.25" customHeight="1" x14ac:dyDescent="0.2">
      <c r="A947" s="12"/>
      <c r="D947" s="23"/>
      <c r="F947" s="24"/>
      <c r="H947" s="24"/>
      <c r="I947" s="25"/>
      <c r="J947" s="25"/>
      <c r="K947" s="23"/>
    </row>
    <row r="948" spans="1:11" ht="14.25" customHeight="1" x14ac:dyDescent="0.2">
      <c r="A948" s="12"/>
      <c r="D948" s="23"/>
      <c r="F948" s="24"/>
      <c r="H948" s="24"/>
      <c r="I948" s="25"/>
      <c r="J948" s="25"/>
      <c r="K948" s="23"/>
    </row>
    <row r="949" spans="1:11" ht="14.25" customHeight="1" x14ac:dyDescent="0.2">
      <c r="A949" s="12"/>
      <c r="D949" s="23"/>
      <c r="F949" s="24"/>
      <c r="H949" s="24"/>
      <c r="I949" s="25"/>
      <c r="J949" s="25"/>
      <c r="K949" s="23"/>
    </row>
    <row r="950" spans="1:11" ht="14.25" customHeight="1" x14ac:dyDescent="0.2">
      <c r="A950" s="12"/>
      <c r="D950" s="23"/>
      <c r="F950" s="24"/>
      <c r="H950" s="24"/>
      <c r="I950" s="25"/>
      <c r="J950" s="25"/>
      <c r="K950" s="23"/>
    </row>
    <row r="951" spans="1:11" ht="14.25" customHeight="1" x14ac:dyDescent="0.2">
      <c r="A951" s="12"/>
      <c r="D951" s="23"/>
      <c r="F951" s="24"/>
      <c r="H951" s="24"/>
      <c r="I951" s="25"/>
      <c r="J951" s="25"/>
      <c r="K951" s="23"/>
    </row>
    <row r="952" spans="1:11" ht="14.25" customHeight="1" x14ac:dyDescent="0.2">
      <c r="A952" s="12"/>
      <c r="D952" s="23"/>
      <c r="F952" s="24"/>
      <c r="H952" s="24"/>
      <c r="I952" s="25"/>
      <c r="J952" s="25"/>
      <c r="K952" s="23"/>
    </row>
    <row r="953" spans="1:11" ht="14.25" customHeight="1" x14ac:dyDescent="0.2">
      <c r="A953" s="12"/>
      <c r="D953" s="23"/>
      <c r="F953" s="24"/>
      <c r="H953" s="24"/>
      <c r="I953" s="25"/>
      <c r="J953" s="25"/>
      <c r="K953" s="23"/>
    </row>
    <row r="954" spans="1:11" ht="14.25" customHeight="1" x14ac:dyDescent="0.2">
      <c r="A954" s="12"/>
      <c r="D954" s="23"/>
      <c r="F954" s="24"/>
      <c r="H954" s="24"/>
      <c r="I954" s="25"/>
      <c r="J954" s="25"/>
      <c r="K954" s="23"/>
    </row>
    <row r="955" spans="1:11" ht="14.25" customHeight="1" x14ac:dyDescent="0.2">
      <c r="A955" s="12"/>
      <c r="D955" s="23"/>
      <c r="F955" s="24"/>
      <c r="H955" s="24"/>
      <c r="I955" s="25"/>
      <c r="J955" s="25"/>
      <c r="K955" s="23"/>
    </row>
    <row r="956" spans="1:11" ht="14.25" customHeight="1" x14ac:dyDescent="0.2">
      <c r="A956" s="12"/>
      <c r="D956" s="23"/>
      <c r="F956" s="24"/>
      <c r="H956" s="24"/>
      <c r="I956" s="25"/>
      <c r="J956" s="25"/>
      <c r="K956" s="23"/>
    </row>
    <row r="957" spans="1:11" ht="14.25" customHeight="1" x14ac:dyDescent="0.2">
      <c r="A957" s="12"/>
      <c r="D957" s="23"/>
      <c r="F957" s="24"/>
      <c r="H957" s="24"/>
      <c r="I957" s="25"/>
      <c r="J957" s="25"/>
      <c r="K957" s="23"/>
    </row>
    <row r="958" spans="1:11" ht="14.25" customHeight="1" x14ac:dyDescent="0.2">
      <c r="A958" s="12"/>
      <c r="D958" s="23"/>
      <c r="F958" s="24"/>
      <c r="H958" s="24"/>
      <c r="I958" s="25"/>
      <c r="J958" s="25"/>
      <c r="K958" s="23"/>
    </row>
    <row r="959" spans="1:11" ht="14.25" customHeight="1" x14ac:dyDescent="0.2">
      <c r="A959" s="12"/>
      <c r="D959" s="23"/>
      <c r="F959" s="24"/>
      <c r="H959" s="24"/>
      <c r="I959" s="25"/>
      <c r="J959" s="25"/>
      <c r="K959" s="23"/>
    </row>
    <row r="960" spans="1:11" ht="14.25" customHeight="1" x14ac:dyDescent="0.2">
      <c r="A960" s="12"/>
      <c r="D960" s="23"/>
      <c r="F960" s="24"/>
      <c r="H960" s="24"/>
      <c r="I960" s="25"/>
      <c r="J960" s="25"/>
      <c r="K960" s="23"/>
    </row>
    <row r="961" spans="1:11" ht="14.25" customHeight="1" x14ac:dyDescent="0.2">
      <c r="A961" s="12"/>
      <c r="D961" s="23"/>
      <c r="F961" s="24"/>
      <c r="H961" s="24"/>
      <c r="I961" s="25"/>
      <c r="J961" s="25"/>
      <c r="K961" s="23"/>
    </row>
    <row r="962" spans="1:11" ht="14.25" customHeight="1" x14ac:dyDescent="0.2">
      <c r="A962" s="12"/>
      <c r="D962" s="23"/>
      <c r="F962" s="24"/>
      <c r="H962" s="24"/>
      <c r="I962" s="25"/>
      <c r="J962" s="25"/>
      <c r="K962" s="23"/>
    </row>
    <row r="963" spans="1:11" ht="14.25" customHeight="1" x14ac:dyDescent="0.2">
      <c r="A963" s="12"/>
      <c r="D963" s="23"/>
      <c r="F963" s="24"/>
      <c r="H963" s="24"/>
      <c r="I963" s="25"/>
      <c r="J963" s="25"/>
      <c r="K963" s="23"/>
    </row>
    <row r="964" spans="1:11" ht="14.25" customHeight="1" x14ac:dyDescent="0.2">
      <c r="A964" s="12"/>
      <c r="D964" s="23"/>
      <c r="F964" s="24"/>
      <c r="H964" s="24"/>
      <c r="I964" s="25"/>
      <c r="J964" s="25"/>
      <c r="K964" s="23"/>
    </row>
    <row r="965" spans="1:11" ht="14.25" customHeight="1" x14ac:dyDescent="0.2">
      <c r="A965" s="12"/>
      <c r="D965" s="23"/>
      <c r="F965" s="24"/>
      <c r="H965" s="24"/>
      <c r="I965" s="25"/>
      <c r="J965" s="25"/>
      <c r="K965" s="23"/>
    </row>
    <row r="966" spans="1:11" ht="14.25" customHeight="1" x14ac:dyDescent="0.2">
      <c r="A966" s="12"/>
      <c r="D966" s="23"/>
      <c r="F966" s="24"/>
      <c r="H966" s="24"/>
      <c r="I966" s="25"/>
      <c r="J966" s="25"/>
      <c r="K966" s="23"/>
    </row>
    <row r="967" spans="1:11" ht="14.25" customHeight="1" x14ac:dyDescent="0.2">
      <c r="A967" s="12"/>
      <c r="D967" s="23"/>
      <c r="F967" s="24"/>
      <c r="H967" s="24"/>
      <c r="I967" s="25"/>
      <c r="J967" s="25"/>
      <c r="K967" s="23"/>
    </row>
    <row r="968" spans="1:11" ht="14.25" customHeight="1" x14ac:dyDescent="0.2">
      <c r="A968" s="12"/>
      <c r="D968" s="23"/>
      <c r="F968" s="24"/>
      <c r="H968" s="24"/>
      <c r="I968" s="25"/>
      <c r="J968" s="25"/>
      <c r="K968" s="23"/>
    </row>
    <row r="969" spans="1:11" ht="14.25" customHeight="1" x14ac:dyDescent="0.2">
      <c r="A969" s="12"/>
      <c r="D969" s="23"/>
      <c r="F969" s="24"/>
      <c r="H969" s="24"/>
      <c r="I969" s="25"/>
      <c r="J969" s="25"/>
      <c r="K969" s="23"/>
    </row>
    <row r="970" spans="1:11" ht="14.25" customHeight="1" x14ac:dyDescent="0.2">
      <c r="A970" s="12"/>
      <c r="D970" s="23"/>
      <c r="F970" s="24"/>
      <c r="H970" s="24"/>
      <c r="I970" s="25"/>
      <c r="J970" s="25"/>
      <c r="K970" s="23"/>
    </row>
    <row r="971" spans="1:11" ht="14.25" customHeight="1" x14ac:dyDescent="0.2">
      <c r="A971" s="12"/>
      <c r="D971" s="23"/>
      <c r="F971" s="24"/>
      <c r="H971" s="24"/>
      <c r="I971" s="25"/>
      <c r="J971" s="25"/>
      <c r="K971" s="23"/>
    </row>
    <row r="972" spans="1:11" ht="14.25" customHeight="1" x14ac:dyDescent="0.2">
      <c r="A972" s="12"/>
      <c r="D972" s="23"/>
      <c r="F972" s="24"/>
      <c r="H972" s="24"/>
      <c r="I972" s="25"/>
      <c r="J972" s="25"/>
      <c r="K972" s="23"/>
    </row>
    <row r="973" spans="1:11" ht="14.25" customHeight="1" x14ac:dyDescent="0.2">
      <c r="A973" s="12"/>
      <c r="D973" s="23"/>
      <c r="F973" s="24"/>
      <c r="H973" s="24"/>
      <c r="I973" s="25"/>
      <c r="J973" s="25"/>
      <c r="K973" s="23"/>
    </row>
    <row r="974" spans="1:11" ht="14.25" customHeight="1" x14ac:dyDescent="0.2">
      <c r="A974" s="12"/>
      <c r="D974" s="23"/>
      <c r="F974" s="24"/>
      <c r="H974" s="24"/>
      <c r="I974" s="25"/>
      <c r="J974" s="25"/>
      <c r="K974" s="23"/>
    </row>
    <row r="975" spans="1:11" ht="14.25" customHeight="1" x14ac:dyDescent="0.2">
      <c r="A975" s="12"/>
      <c r="D975" s="23"/>
      <c r="F975" s="24"/>
      <c r="H975" s="24"/>
      <c r="I975" s="25"/>
      <c r="J975" s="25"/>
      <c r="K975" s="23"/>
    </row>
    <row r="976" spans="1:11" ht="14.25" customHeight="1" x14ac:dyDescent="0.2">
      <c r="A976" s="12"/>
      <c r="D976" s="23"/>
      <c r="F976" s="24"/>
      <c r="H976" s="24"/>
      <c r="I976" s="25"/>
      <c r="J976" s="25"/>
      <c r="K976" s="23"/>
    </row>
    <row r="977" spans="1:11" ht="14.25" customHeight="1" x14ac:dyDescent="0.2">
      <c r="A977" s="12"/>
      <c r="D977" s="23"/>
      <c r="F977" s="24"/>
      <c r="H977" s="24"/>
      <c r="I977" s="25"/>
      <c r="J977" s="25"/>
      <c r="K977" s="23"/>
    </row>
    <row r="978" spans="1:11" ht="14.25" customHeight="1" x14ac:dyDescent="0.2">
      <c r="A978" s="12"/>
      <c r="D978" s="23"/>
      <c r="F978" s="24"/>
      <c r="H978" s="24"/>
      <c r="I978" s="25"/>
      <c r="J978" s="25"/>
      <c r="K978" s="23"/>
    </row>
    <row r="979" spans="1:11" ht="14.25" customHeight="1" x14ac:dyDescent="0.2">
      <c r="A979" s="12"/>
      <c r="D979" s="23"/>
      <c r="F979" s="24"/>
      <c r="H979" s="24"/>
      <c r="I979" s="25"/>
      <c r="J979" s="25"/>
      <c r="K979" s="23"/>
    </row>
    <row r="980" spans="1:11" ht="14.25" customHeight="1" x14ac:dyDescent="0.2">
      <c r="A980" s="12"/>
      <c r="D980" s="23"/>
      <c r="F980" s="24"/>
      <c r="H980" s="24"/>
      <c r="I980" s="25"/>
      <c r="J980" s="25"/>
      <c r="K980" s="23"/>
    </row>
    <row r="981" spans="1:11" ht="14.25" customHeight="1" x14ac:dyDescent="0.2">
      <c r="A981" s="12"/>
      <c r="D981" s="23"/>
      <c r="F981" s="24"/>
      <c r="H981" s="24"/>
      <c r="I981" s="25"/>
      <c r="J981" s="25"/>
      <c r="K981" s="23"/>
    </row>
    <row r="982" spans="1:11" ht="14.25" customHeight="1" x14ac:dyDescent="0.2">
      <c r="A982" s="12"/>
      <c r="D982" s="23"/>
      <c r="F982" s="24"/>
      <c r="H982" s="24"/>
      <c r="I982" s="25"/>
      <c r="J982" s="25"/>
      <c r="K982" s="23"/>
    </row>
    <row r="983" spans="1:11" ht="14.25" customHeight="1" x14ac:dyDescent="0.2">
      <c r="A983" s="12"/>
      <c r="D983" s="23"/>
      <c r="F983" s="24"/>
      <c r="H983" s="24"/>
      <c r="I983" s="25"/>
      <c r="J983" s="25"/>
      <c r="K983" s="23"/>
    </row>
    <row r="984" spans="1:11" ht="14.25" customHeight="1" x14ac:dyDescent="0.2">
      <c r="A984" s="12"/>
      <c r="D984" s="23"/>
      <c r="F984" s="24"/>
      <c r="H984" s="24"/>
      <c r="I984" s="25"/>
      <c r="J984" s="25"/>
      <c r="K984" s="23"/>
    </row>
    <row r="985" spans="1:11" ht="14.25" customHeight="1" x14ac:dyDescent="0.2">
      <c r="A985" s="12"/>
      <c r="D985" s="23"/>
      <c r="F985" s="24"/>
      <c r="H985" s="24"/>
      <c r="I985" s="25"/>
      <c r="J985" s="25"/>
      <c r="K985" s="23"/>
    </row>
    <row r="986" spans="1:11" ht="14.25" customHeight="1" x14ac:dyDescent="0.2">
      <c r="A986" s="12"/>
      <c r="D986" s="23"/>
      <c r="F986" s="24"/>
      <c r="H986" s="24"/>
      <c r="I986" s="25"/>
      <c r="J986" s="25"/>
      <c r="K986" s="23"/>
    </row>
    <row r="987" spans="1:11" ht="14.25" customHeight="1" x14ac:dyDescent="0.2">
      <c r="A987" s="12"/>
      <c r="D987" s="23"/>
      <c r="F987" s="24"/>
      <c r="H987" s="24"/>
      <c r="I987" s="25"/>
      <c r="J987" s="25"/>
      <c r="K987" s="23"/>
    </row>
    <row r="988" spans="1:11" ht="14.25" customHeight="1" x14ac:dyDescent="0.2">
      <c r="A988" s="12"/>
      <c r="D988" s="23"/>
      <c r="F988" s="24"/>
      <c r="H988" s="24"/>
      <c r="I988" s="25"/>
      <c r="J988" s="25"/>
      <c r="K988" s="23"/>
    </row>
    <row r="989" spans="1:11" ht="14.25" customHeight="1" x14ac:dyDescent="0.2">
      <c r="A989" s="12"/>
      <c r="D989" s="23"/>
      <c r="F989" s="24"/>
      <c r="H989" s="24"/>
      <c r="I989" s="25"/>
      <c r="J989" s="25"/>
      <c r="K989" s="23"/>
    </row>
    <row r="990" spans="1:11" ht="14.25" customHeight="1" x14ac:dyDescent="0.2">
      <c r="A990" s="12"/>
      <c r="D990" s="23"/>
      <c r="F990" s="24"/>
      <c r="H990" s="24"/>
      <c r="I990" s="25"/>
      <c r="J990" s="25"/>
      <c r="K990" s="23"/>
    </row>
    <row r="991" spans="1:11" ht="14.25" customHeight="1" x14ac:dyDescent="0.2">
      <c r="A991" s="12"/>
      <c r="D991" s="23"/>
      <c r="F991" s="24"/>
      <c r="H991" s="24"/>
      <c r="I991" s="25"/>
      <c r="J991" s="25"/>
      <c r="K991" s="23"/>
    </row>
    <row r="992" spans="1:11" ht="14.25" customHeight="1" x14ac:dyDescent="0.2">
      <c r="A992" s="12"/>
      <c r="D992" s="23"/>
      <c r="F992" s="24"/>
      <c r="H992" s="24"/>
      <c r="I992" s="25"/>
      <c r="J992" s="25"/>
      <c r="K992" s="23"/>
    </row>
    <row r="993" spans="1:11" ht="14.25" customHeight="1" x14ac:dyDescent="0.2">
      <c r="A993" s="12"/>
      <c r="D993" s="23"/>
      <c r="F993" s="24"/>
      <c r="H993" s="24"/>
      <c r="I993" s="25"/>
      <c r="J993" s="25"/>
      <c r="K993" s="23"/>
    </row>
    <row r="994" spans="1:11" ht="14.25" customHeight="1" x14ac:dyDescent="0.2">
      <c r="A994" s="12"/>
      <c r="D994" s="23"/>
      <c r="F994" s="24"/>
      <c r="H994" s="24"/>
      <c r="I994" s="25"/>
      <c r="J994" s="25"/>
      <c r="K994" s="23"/>
    </row>
    <row r="995" spans="1:11" ht="14.25" customHeight="1" x14ac:dyDescent="0.2">
      <c r="A995" s="12"/>
      <c r="D995" s="23"/>
      <c r="F995" s="24"/>
      <c r="H995" s="24"/>
      <c r="I995" s="25"/>
      <c r="J995" s="25"/>
      <c r="K995" s="23"/>
    </row>
    <row r="996" spans="1:11" ht="14.25" customHeight="1" x14ac:dyDescent="0.2">
      <c r="A996" s="12"/>
      <c r="D996" s="23"/>
      <c r="F996" s="24"/>
      <c r="H996" s="24"/>
      <c r="I996" s="25"/>
      <c r="J996" s="25"/>
      <c r="K996" s="23"/>
    </row>
    <row r="997" spans="1:11" ht="14.25" customHeight="1" x14ac:dyDescent="0.2">
      <c r="A997" s="12"/>
      <c r="D997" s="23"/>
      <c r="F997" s="24"/>
      <c r="H997" s="24"/>
      <c r="I997" s="25"/>
      <c r="J997" s="25"/>
      <c r="K997" s="23"/>
    </row>
    <row r="998" spans="1:11" ht="14.25" customHeight="1" x14ac:dyDescent="0.2">
      <c r="A998" s="12"/>
      <c r="D998" s="23"/>
      <c r="F998" s="24"/>
      <c r="H998" s="24"/>
      <c r="I998" s="25"/>
      <c r="J998" s="25"/>
      <c r="K998" s="23"/>
    </row>
    <row r="999" spans="1:11" ht="14.25" customHeight="1" x14ac:dyDescent="0.2">
      <c r="A999" s="12"/>
      <c r="D999" s="23"/>
      <c r="F999" s="24"/>
      <c r="H999" s="24"/>
      <c r="I999" s="25"/>
      <c r="J999" s="25"/>
      <c r="K999" s="23"/>
    </row>
    <row r="1000" spans="1:11" ht="14.25" customHeight="1" x14ac:dyDescent="0.2">
      <c r="A1000" s="12"/>
      <c r="D1000" s="23"/>
      <c r="F1000" s="24"/>
      <c r="H1000" s="24"/>
      <c r="I1000" s="25"/>
      <c r="J1000" s="25"/>
      <c r="K1000" s="2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AM1000"/>
  <sheetViews>
    <sheetView workbookViewId="0">
      <selection activeCell="A70" sqref="A70"/>
    </sheetView>
  </sheetViews>
  <sheetFormatPr baseColWidth="10" defaultColWidth="14.5" defaultRowHeight="15" customHeight="1" x14ac:dyDescent="0.2"/>
  <cols>
    <col min="1" max="1" width="11.33203125" customWidth="1"/>
    <col min="2" max="39" width="8.6640625" customWidth="1"/>
  </cols>
  <sheetData>
    <row r="1" spans="1:39" ht="14.25" customHeight="1" x14ac:dyDescent="0.2">
      <c r="A1" s="26"/>
      <c r="B1" s="31" t="s">
        <v>731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4.25" customHeight="1" x14ac:dyDescent="0.2">
      <c r="A2" s="26"/>
      <c r="B2" s="5" t="s">
        <v>81</v>
      </c>
      <c r="C2" s="5" t="s">
        <v>82</v>
      </c>
      <c r="D2" s="5" t="s">
        <v>83</v>
      </c>
      <c r="E2" s="5" t="s">
        <v>84</v>
      </c>
      <c r="F2" s="5" t="s">
        <v>53</v>
      </c>
      <c r="G2" s="5" t="s">
        <v>85</v>
      </c>
      <c r="H2" s="27" t="s">
        <v>86</v>
      </c>
      <c r="I2" s="5">
        <v>2021</v>
      </c>
      <c r="J2" s="5">
        <v>2022</v>
      </c>
      <c r="K2" s="5">
        <v>2023</v>
      </c>
      <c r="L2" s="5">
        <v>2024</v>
      </c>
      <c r="M2" s="5">
        <v>2025</v>
      </c>
      <c r="N2" s="5">
        <v>2026</v>
      </c>
      <c r="O2" s="5">
        <v>2027</v>
      </c>
      <c r="P2" s="5">
        <v>2028</v>
      </c>
      <c r="Q2" s="5">
        <v>2029</v>
      </c>
      <c r="R2" s="5">
        <v>2030</v>
      </c>
      <c r="S2" s="5">
        <v>2031</v>
      </c>
      <c r="T2" s="5">
        <v>2032</v>
      </c>
      <c r="U2" s="5">
        <v>2033</v>
      </c>
      <c r="V2" s="5">
        <v>2034</v>
      </c>
      <c r="W2" s="5">
        <v>2035</v>
      </c>
      <c r="X2" s="5">
        <v>2036</v>
      </c>
      <c r="Y2" s="5">
        <v>2037</v>
      </c>
      <c r="Z2" s="5">
        <v>2038</v>
      </c>
      <c r="AA2" s="5">
        <v>2039</v>
      </c>
      <c r="AB2" s="5">
        <v>2040</v>
      </c>
      <c r="AC2" s="5">
        <v>2041</v>
      </c>
      <c r="AD2" s="5">
        <v>2042</v>
      </c>
      <c r="AE2" s="5">
        <v>2043</v>
      </c>
      <c r="AF2" s="5">
        <v>2044</v>
      </c>
      <c r="AG2" s="5">
        <v>2045</v>
      </c>
      <c r="AH2" s="5">
        <v>2046</v>
      </c>
      <c r="AI2" s="5">
        <v>2047</v>
      </c>
      <c r="AJ2" s="5">
        <v>2048</v>
      </c>
      <c r="AK2" s="5">
        <v>2049</v>
      </c>
      <c r="AL2" s="5">
        <v>2050</v>
      </c>
      <c r="AM2" s="5"/>
    </row>
    <row r="3" spans="1:39" ht="14.25" hidden="1" customHeight="1" x14ac:dyDescent="0.2">
      <c r="A3" s="5"/>
      <c r="B3" s="5" t="s">
        <v>87</v>
      </c>
      <c r="C3" s="28" t="s">
        <v>88</v>
      </c>
      <c r="D3" s="5" t="s">
        <v>89</v>
      </c>
      <c r="E3" s="28">
        <v>30</v>
      </c>
      <c r="F3" s="5" t="s">
        <v>79</v>
      </c>
      <c r="G3" s="5" t="s">
        <v>90</v>
      </c>
      <c r="H3" s="29" t="s">
        <v>91</v>
      </c>
      <c r="I3" s="29">
        <v>0.66600000000000004</v>
      </c>
      <c r="J3" s="29">
        <v>0.66600000000000004</v>
      </c>
      <c r="K3" s="29">
        <v>0.66600000000000004</v>
      </c>
      <c r="L3" s="29">
        <v>0.66600000000000004</v>
      </c>
      <c r="M3" s="29">
        <v>0.66600000000000004</v>
      </c>
      <c r="N3" s="29">
        <v>0.66600000000000004</v>
      </c>
      <c r="O3" s="29">
        <v>0.66600000000000004</v>
      </c>
      <c r="P3" s="29">
        <v>0.66600000000000004</v>
      </c>
      <c r="Q3" s="29">
        <v>0.66600000000000004</v>
      </c>
      <c r="R3" s="29">
        <v>0.66600000000000004</v>
      </c>
      <c r="S3" s="29">
        <v>0.66600000000000004</v>
      </c>
      <c r="T3" s="29">
        <v>0.66600000000000004</v>
      </c>
      <c r="U3" s="29">
        <v>0.66600000000000004</v>
      </c>
      <c r="V3" s="29">
        <v>0.66600000000000004</v>
      </c>
      <c r="W3" s="29">
        <v>0.66600000000000004</v>
      </c>
      <c r="X3" s="29">
        <v>0.66600000000000004</v>
      </c>
      <c r="Y3" s="29">
        <v>0.66600000000000004</v>
      </c>
      <c r="Z3" s="29">
        <v>0.66600000000000004</v>
      </c>
      <c r="AA3" s="29">
        <v>0.66600000000000004</v>
      </c>
      <c r="AB3" s="29">
        <v>0.66600000000000004</v>
      </c>
      <c r="AC3" s="29">
        <v>0.66600000000000004</v>
      </c>
      <c r="AD3" s="29">
        <v>0.66600000000000004</v>
      </c>
      <c r="AE3" s="29">
        <v>0.66600000000000004</v>
      </c>
      <c r="AF3" s="29">
        <v>0.66600000000000004</v>
      </c>
      <c r="AG3" s="29">
        <v>0.66600000000000004</v>
      </c>
      <c r="AH3" s="29">
        <v>0.66600000000000004</v>
      </c>
      <c r="AI3" s="29">
        <v>0.66600000000000004</v>
      </c>
      <c r="AJ3" s="29">
        <v>0.66600000000000004</v>
      </c>
      <c r="AK3" s="29">
        <v>0.66600000000000004</v>
      </c>
      <c r="AL3" s="29">
        <v>0.66600000000000004</v>
      </c>
      <c r="AM3" s="5"/>
    </row>
    <row r="4" spans="1:39" ht="14.25" customHeight="1" x14ac:dyDescent="0.2">
      <c r="A4" s="26" t="s">
        <v>79</v>
      </c>
      <c r="B4" s="5" t="s">
        <v>92</v>
      </c>
      <c r="C4" s="28" t="s">
        <v>88</v>
      </c>
      <c r="D4" s="5" t="s">
        <v>93</v>
      </c>
      <c r="E4" s="28">
        <v>30</v>
      </c>
      <c r="F4" s="5" t="s">
        <v>79</v>
      </c>
      <c r="G4" s="5" t="s">
        <v>90</v>
      </c>
      <c r="H4" s="29" t="s">
        <v>91</v>
      </c>
      <c r="I4" s="29">
        <v>0.66600000000000004</v>
      </c>
      <c r="J4" s="29">
        <v>0.66600000000000004</v>
      </c>
      <c r="K4" s="29">
        <v>0.66600000000000004</v>
      </c>
      <c r="L4" s="29">
        <v>0.66600000000000004</v>
      </c>
      <c r="M4" s="29">
        <v>0.66600000000000004</v>
      </c>
      <c r="N4" s="29">
        <v>0.66600000000000004</v>
      </c>
      <c r="O4" s="29">
        <v>0.66600000000000004</v>
      </c>
      <c r="P4" s="29">
        <v>0.66600000000000004</v>
      </c>
      <c r="Q4" s="29">
        <v>0.66600000000000004</v>
      </c>
      <c r="R4" s="29">
        <v>0.66600000000000004</v>
      </c>
      <c r="S4" s="29">
        <v>0.66600000000000004</v>
      </c>
      <c r="T4" s="29">
        <v>0.66600000000000004</v>
      </c>
      <c r="U4" s="29">
        <v>0.66600000000000004</v>
      </c>
      <c r="V4" s="29">
        <v>0.66600000000000004</v>
      </c>
      <c r="W4" s="29">
        <v>0.66600000000000004</v>
      </c>
      <c r="X4" s="29">
        <v>0.66600000000000004</v>
      </c>
      <c r="Y4" s="29">
        <v>0.66600000000000004</v>
      </c>
      <c r="Z4" s="29">
        <v>0.66600000000000004</v>
      </c>
      <c r="AA4" s="29">
        <v>0.66600000000000004</v>
      </c>
      <c r="AB4" s="29">
        <v>0.66600000000000004</v>
      </c>
      <c r="AC4" s="29">
        <v>0.66600000000000004</v>
      </c>
      <c r="AD4" s="29">
        <v>0.66600000000000004</v>
      </c>
      <c r="AE4" s="29">
        <v>0.66600000000000004</v>
      </c>
      <c r="AF4" s="29">
        <v>0.66600000000000004</v>
      </c>
      <c r="AG4" s="29">
        <v>0.66600000000000004</v>
      </c>
      <c r="AH4" s="29">
        <v>0.66600000000000004</v>
      </c>
      <c r="AI4" s="29">
        <v>0.66600000000000004</v>
      </c>
      <c r="AJ4" s="29">
        <v>0.66600000000000004</v>
      </c>
      <c r="AK4" s="29">
        <v>0.66600000000000004</v>
      </c>
      <c r="AL4" s="29">
        <v>0.66600000000000004</v>
      </c>
      <c r="AM4" s="5"/>
    </row>
    <row r="5" spans="1:39" ht="14.25" hidden="1" customHeight="1" x14ac:dyDescent="0.2">
      <c r="A5" s="5"/>
      <c r="B5" s="5" t="s">
        <v>94</v>
      </c>
      <c r="C5" s="28" t="s">
        <v>88</v>
      </c>
      <c r="D5" s="5" t="s">
        <v>95</v>
      </c>
      <c r="E5" s="28">
        <v>30</v>
      </c>
      <c r="F5" s="5" t="s">
        <v>79</v>
      </c>
      <c r="G5" s="5" t="s">
        <v>90</v>
      </c>
      <c r="H5" s="29" t="s">
        <v>91</v>
      </c>
      <c r="I5" s="29">
        <v>0.66600000000000004</v>
      </c>
      <c r="J5" s="29">
        <v>0.66600000000000004</v>
      </c>
      <c r="K5" s="29">
        <v>0.66600000000000004</v>
      </c>
      <c r="L5" s="29">
        <v>0.66600000000000004</v>
      </c>
      <c r="M5" s="29">
        <v>0.66600000000000004</v>
      </c>
      <c r="N5" s="29">
        <v>0.66600000000000004</v>
      </c>
      <c r="O5" s="29">
        <v>0.66600000000000004</v>
      </c>
      <c r="P5" s="29">
        <v>0.66600000000000004</v>
      </c>
      <c r="Q5" s="29">
        <v>0.66600000000000004</v>
      </c>
      <c r="R5" s="29">
        <v>0.66600000000000004</v>
      </c>
      <c r="S5" s="29">
        <v>0.66600000000000004</v>
      </c>
      <c r="T5" s="29">
        <v>0.66600000000000004</v>
      </c>
      <c r="U5" s="29">
        <v>0.66600000000000004</v>
      </c>
      <c r="V5" s="29">
        <v>0.66600000000000004</v>
      </c>
      <c r="W5" s="29">
        <v>0.66600000000000004</v>
      </c>
      <c r="X5" s="29">
        <v>0.66600000000000004</v>
      </c>
      <c r="Y5" s="29">
        <v>0.66600000000000004</v>
      </c>
      <c r="Z5" s="29">
        <v>0.66600000000000004</v>
      </c>
      <c r="AA5" s="29">
        <v>0.66600000000000004</v>
      </c>
      <c r="AB5" s="29">
        <v>0.66600000000000004</v>
      </c>
      <c r="AC5" s="29">
        <v>0.66600000000000004</v>
      </c>
      <c r="AD5" s="29">
        <v>0.66600000000000004</v>
      </c>
      <c r="AE5" s="29">
        <v>0.66600000000000004</v>
      </c>
      <c r="AF5" s="29">
        <v>0.66600000000000004</v>
      </c>
      <c r="AG5" s="29">
        <v>0.66600000000000004</v>
      </c>
      <c r="AH5" s="29">
        <v>0.66600000000000004</v>
      </c>
      <c r="AI5" s="29">
        <v>0.66600000000000004</v>
      </c>
      <c r="AJ5" s="29">
        <v>0.66600000000000004</v>
      </c>
      <c r="AK5" s="29">
        <v>0.66600000000000004</v>
      </c>
      <c r="AL5" s="29">
        <v>0.66600000000000004</v>
      </c>
      <c r="AM5" s="5"/>
    </row>
    <row r="6" spans="1:39" ht="14.25" hidden="1" customHeight="1" x14ac:dyDescent="0.2">
      <c r="A6" s="5"/>
      <c r="B6" s="5" t="s">
        <v>96</v>
      </c>
      <c r="C6" s="28" t="s">
        <v>88</v>
      </c>
      <c r="D6" s="5" t="s">
        <v>89</v>
      </c>
      <c r="E6" s="28">
        <v>30</v>
      </c>
      <c r="F6" s="5" t="s">
        <v>79</v>
      </c>
      <c r="G6" s="5" t="s">
        <v>97</v>
      </c>
      <c r="H6" s="29" t="s">
        <v>98</v>
      </c>
      <c r="I6" s="29">
        <v>0.64700000000000002</v>
      </c>
      <c r="J6" s="29">
        <v>0.64700000000000002</v>
      </c>
      <c r="K6" s="29">
        <v>0.64700000000000002</v>
      </c>
      <c r="L6" s="29">
        <v>0.64700000000000002</v>
      </c>
      <c r="M6" s="29">
        <v>0.64700000000000002</v>
      </c>
      <c r="N6" s="29">
        <v>0.64700000000000002</v>
      </c>
      <c r="O6" s="29">
        <v>0.64700000000000002</v>
      </c>
      <c r="P6" s="29">
        <v>0.64700000000000002</v>
      </c>
      <c r="Q6" s="29">
        <v>0.64700000000000002</v>
      </c>
      <c r="R6" s="29">
        <v>0.64700000000000002</v>
      </c>
      <c r="S6" s="29">
        <v>0.64700000000000002</v>
      </c>
      <c r="T6" s="29">
        <v>0.64700000000000002</v>
      </c>
      <c r="U6" s="29">
        <v>0.64700000000000002</v>
      </c>
      <c r="V6" s="29">
        <v>0.64700000000000002</v>
      </c>
      <c r="W6" s="29">
        <v>0.64700000000000002</v>
      </c>
      <c r="X6" s="29">
        <v>0.64700000000000002</v>
      </c>
      <c r="Y6" s="29">
        <v>0.64700000000000002</v>
      </c>
      <c r="Z6" s="29">
        <v>0.64700000000000002</v>
      </c>
      <c r="AA6" s="29">
        <v>0.64700000000000002</v>
      </c>
      <c r="AB6" s="29">
        <v>0.64700000000000002</v>
      </c>
      <c r="AC6" s="29">
        <v>0.64700000000000002</v>
      </c>
      <c r="AD6" s="29">
        <v>0.64700000000000002</v>
      </c>
      <c r="AE6" s="29">
        <v>0.64700000000000002</v>
      </c>
      <c r="AF6" s="29">
        <v>0.64700000000000002</v>
      </c>
      <c r="AG6" s="29">
        <v>0.64700000000000002</v>
      </c>
      <c r="AH6" s="29">
        <v>0.64700000000000002</v>
      </c>
      <c r="AI6" s="29">
        <v>0.64700000000000002</v>
      </c>
      <c r="AJ6" s="29">
        <v>0.64700000000000002</v>
      </c>
      <c r="AK6" s="29">
        <v>0.64700000000000002</v>
      </c>
      <c r="AL6" s="29">
        <v>0.64700000000000002</v>
      </c>
      <c r="AM6" s="5"/>
    </row>
    <row r="7" spans="1:39" ht="14.25" customHeight="1" x14ac:dyDescent="0.2">
      <c r="A7" s="26"/>
      <c r="B7" s="5" t="s">
        <v>99</v>
      </c>
      <c r="C7" s="28" t="s">
        <v>88</v>
      </c>
      <c r="D7" s="5" t="s">
        <v>93</v>
      </c>
      <c r="E7" s="28">
        <v>30</v>
      </c>
      <c r="F7" s="5" t="s">
        <v>79</v>
      </c>
      <c r="G7" s="5" t="s">
        <v>97</v>
      </c>
      <c r="H7" s="29" t="s">
        <v>98</v>
      </c>
      <c r="I7" s="29">
        <v>0.64700000000000002</v>
      </c>
      <c r="J7" s="29">
        <v>0.64700000000000002</v>
      </c>
      <c r="K7" s="29">
        <v>0.64700000000000002</v>
      </c>
      <c r="L7" s="29">
        <v>0.64700000000000002</v>
      </c>
      <c r="M7" s="29">
        <v>0.64700000000000002</v>
      </c>
      <c r="N7" s="29">
        <v>0.64700000000000002</v>
      </c>
      <c r="O7" s="29">
        <v>0.64700000000000002</v>
      </c>
      <c r="P7" s="29">
        <v>0.64700000000000002</v>
      </c>
      <c r="Q7" s="29">
        <v>0.64700000000000002</v>
      </c>
      <c r="R7" s="29">
        <v>0.64700000000000002</v>
      </c>
      <c r="S7" s="29">
        <v>0.64700000000000002</v>
      </c>
      <c r="T7" s="29">
        <v>0.64700000000000002</v>
      </c>
      <c r="U7" s="29">
        <v>0.64700000000000002</v>
      </c>
      <c r="V7" s="29">
        <v>0.64700000000000002</v>
      </c>
      <c r="W7" s="29">
        <v>0.64700000000000002</v>
      </c>
      <c r="X7" s="29">
        <v>0.64700000000000002</v>
      </c>
      <c r="Y7" s="29">
        <v>0.64700000000000002</v>
      </c>
      <c r="Z7" s="29">
        <v>0.64700000000000002</v>
      </c>
      <c r="AA7" s="29">
        <v>0.64700000000000002</v>
      </c>
      <c r="AB7" s="29">
        <v>0.64700000000000002</v>
      </c>
      <c r="AC7" s="29">
        <v>0.64700000000000002</v>
      </c>
      <c r="AD7" s="29">
        <v>0.64700000000000002</v>
      </c>
      <c r="AE7" s="29">
        <v>0.64700000000000002</v>
      </c>
      <c r="AF7" s="29">
        <v>0.64700000000000002</v>
      </c>
      <c r="AG7" s="29">
        <v>0.64700000000000002</v>
      </c>
      <c r="AH7" s="29">
        <v>0.64700000000000002</v>
      </c>
      <c r="AI7" s="29">
        <v>0.64700000000000002</v>
      </c>
      <c r="AJ7" s="29">
        <v>0.64700000000000002</v>
      </c>
      <c r="AK7" s="29">
        <v>0.64700000000000002</v>
      </c>
      <c r="AL7" s="29">
        <v>0.64700000000000002</v>
      </c>
      <c r="AM7" s="5"/>
    </row>
    <row r="8" spans="1:39" ht="14.25" hidden="1" customHeight="1" x14ac:dyDescent="0.2">
      <c r="A8" s="5"/>
      <c r="B8" s="5" t="s">
        <v>100</v>
      </c>
      <c r="C8" s="28" t="s">
        <v>88</v>
      </c>
      <c r="D8" s="5" t="s">
        <v>95</v>
      </c>
      <c r="E8" s="28">
        <v>30</v>
      </c>
      <c r="F8" s="5" t="s">
        <v>79</v>
      </c>
      <c r="G8" s="5" t="s">
        <v>97</v>
      </c>
      <c r="H8" s="29" t="s">
        <v>98</v>
      </c>
      <c r="I8" s="29">
        <v>0.64700000000000002</v>
      </c>
      <c r="J8" s="29">
        <v>0.64700000000000002</v>
      </c>
      <c r="K8" s="29">
        <v>0.64700000000000002</v>
      </c>
      <c r="L8" s="29">
        <v>0.64700000000000002</v>
      </c>
      <c r="M8" s="29">
        <v>0.64700000000000002</v>
      </c>
      <c r="N8" s="29">
        <v>0.64700000000000002</v>
      </c>
      <c r="O8" s="29">
        <v>0.64700000000000002</v>
      </c>
      <c r="P8" s="29">
        <v>0.64700000000000002</v>
      </c>
      <c r="Q8" s="29">
        <v>0.64700000000000002</v>
      </c>
      <c r="R8" s="29">
        <v>0.64700000000000002</v>
      </c>
      <c r="S8" s="29">
        <v>0.64700000000000002</v>
      </c>
      <c r="T8" s="29">
        <v>0.64700000000000002</v>
      </c>
      <c r="U8" s="29">
        <v>0.64700000000000002</v>
      </c>
      <c r="V8" s="29">
        <v>0.64700000000000002</v>
      </c>
      <c r="W8" s="29">
        <v>0.64700000000000002</v>
      </c>
      <c r="X8" s="29">
        <v>0.64700000000000002</v>
      </c>
      <c r="Y8" s="29">
        <v>0.64700000000000002</v>
      </c>
      <c r="Z8" s="29">
        <v>0.64700000000000002</v>
      </c>
      <c r="AA8" s="29">
        <v>0.64700000000000002</v>
      </c>
      <c r="AB8" s="29">
        <v>0.64700000000000002</v>
      </c>
      <c r="AC8" s="29">
        <v>0.64700000000000002</v>
      </c>
      <c r="AD8" s="29">
        <v>0.64700000000000002</v>
      </c>
      <c r="AE8" s="29">
        <v>0.64700000000000002</v>
      </c>
      <c r="AF8" s="29">
        <v>0.64700000000000002</v>
      </c>
      <c r="AG8" s="29">
        <v>0.64700000000000002</v>
      </c>
      <c r="AH8" s="29">
        <v>0.64700000000000002</v>
      </c>
      <c r="AI8" s="29">
        <v>0.64700000000000002</v>
      </c>
      <c r="AJ8" s="29">
        <v>0.64700000000000002</v>
      </c>
      <c r="AK8" s="29">
        <v>0.64700000000000002</v>
      </c>
      <c r="AL8" s="29">
        <v>0.64700000000000002</v>
      </c>
      <c r="AM8" s="5"/>
    </row>
    <row r="9" spans="1:39" ht="14.25" hidden="1" customHeight="1" x14ac:dyDescent="0.2">
      <c r="A9" s="5"/>
      <c r="B9" s="5" t="s">
        <v>101</v>
      </c>
      <c r="C9" s="28" t="s">
        <v>88</v>
      </c>
      <c r="D9" s="5" t="s">
        <v>89</v>
      </c>
      <c r="E9" s="28">
        <v>30</v>
      </c>
      <c r="F9" s="5" t="s">
        <v>79</v>
      </c>
      <c r="G9" s="5" t="s">
        <v>102</v>
      </c>
      <c r="H9" s="29" t="s">
        <v>103</v>
      </c>
      <c r="I9" s="29">
        <v>0.51400000000000001</v>
      </c>
      <c r="J9" s="29">
        <v>0.51400000000000001</v>
      </c>
      <c r="K9" s="29">
        <v>0.51400000000000001</v>
      </c>
      <c r="L9" s="29">
        <v>0.51400000000000001</v>
      </c>
      <c r="M9" s="29">
        <v>0.51400000000000001</v>
      </c>
      <c r="N9" s="29">
        <v>0.51400000000000001</v>
      </c>
      <c r="O9" s="29">
        <v>0.51400000000000001</v>
      </c>
      <c r="P9" s="29">
        <v>0.51400000000000001</v>
      </c>
      <c r="Q9" s="29">
        <v>0.51400000000000001</v>
      </c>
      <c r="R9" s="29">
        <v>0.51400000000000001</v>
      </c>
      <c r="S9" s="29">
        <v>0.51400000000000001</v>
      </c>
      <c r="T9" s="29">
        <v>0.51400000000000001</v>
      </c>
      <c r="U9" s="29">
        <v>0.51400000000000001</v>
      </c>
      <c r="V9" s="29">
        <v>0.51400000000000001</v>
      </c>
      <c r="W9" s="29">
        <v>0.51400000000000001</v>
      </c>
      <c r="X9" s="29">
        <v>0.51400000000000001</v>
      </c>
      <c r="Y9" s="29">
        <v>0.51400000000000001</v>
      </c>
      <c r="Z9" s="29">
        <v>0.51400000000000001</v>
      </c>
      <c r="AA9" s="29">
        <v>0.51400000000000001</v>
      </c>
      <c r="AB9" s="29">
        <v>0.51400000000000001</v>
      </c>
      <c r="AC9" s="29">
        <v>0.51400000000000001</v>
      </c>
      <c r="AD9" s="29">
        <v>0.51400000000000001</v>
      </c>
      <c r="AE9" s="29">
        <v>0.51400000000000001</v>
      </c>
      <c r="AF9" s="29">
        <v>0.51400000000000001</v>
      </c>
      <c r="AG9" s="29">
        <v>0.51400000000000001</v>
      </c>
      <c r="AH9" s="29">
        <v>0.51400000000000001</v>
      </c>
      <c r="AI9" s="29">
        <v>0.51400000000000001</v>
      </c>
      <c r="AJ9" s="29">
        <v>0.51400000000000001</v>
      </c>
      <c r="AK9" s="29">
        <v>0.51400000000000001</v>
      </c>
      <c r="AL9" s="29">
        <v>0.51400000000000001</v>
      </c>
      <c r="AM9" s="5"/>
    </row>
    <row r="10" spans="1:39" ht="14.25" customHeight="1" x14ac:dyDescent="0.2">
      <c r="A10" s="26"/>
      <c r="B10" s="5" t="s">
        <v>104</v>
      </c>
      <c r="C10" s="28" t="s">
        <v>88</v>
      </c>
      <c r="D10" s="5" t="s">
        <v>93</v>
      </c>
      <c r="E10" s="28">
        <v>30</v>
      </c>
      <c r="F10" s="5" t="s">
        <v>79</v>
      </c>
      <c r="G10" s="5" t="s">
        <v>102</v>
      </c>
      <c r="H10" s="29" t="s">
        <v>103</v>
      </c>
      <c r="I10" s="29">
        <v>0.51400000000000001</v>
      </c>
      <c r="J10" s="29">
        <v>0.51400000000000001</v>
      </c>
      <c r="K10" s="29">
        <v>0.51400000000000001</v>
      </c>
      <c r="L10" s="29">
        <v>0.51400000000000001</v>
      </c>
      <c r="M10" s="29">
        <v>0.51400000000000001</v>
      </c>
      <c r="N10" s="29">
        <v>0.51400000000000001</v>
      </c>
      <c r="O10" s="29">
        <v>0.51400000000000001</v>
      </c>
      <c r="P10" s="29">
        <v>0.51400000000000001</v>
      </c>
      <c r="Q10" s="29">
        <v>0.51400000000000001</v>
      </c>
      <c r="R10" s="29">
        <v>0.51400000000000001</v>
      </c>
      <c r="S10" s="29">
        <v>0.51400000000000001</v>
      </c>
      <c r="T10" s="29">
        <v>0.51400000000000001</v>
      </c>
      <c r="U10" s="29">
        <v>0.51400000000000001</v>
      </c>
      <c r="V10" s="29">
        <v>0.51400000000000001</v>
      </c>
      <c r="W10" s="29">
        <v>0.51400000000000001</v>
      </c>
      <c r="X10" s="29">
        <v>0.51400000000000001</v>
      </c>
      <c r="Y10" s="29">
        <v>0.51400000000000001</v>
      </c>
      <c r="Z10" s="29">
        <v>0.51400000000000001</v>
      </c>
      <c r="AA10" s="29">
        <v>0.51400000000000001</v>
      </c>
      <c r="AB10" s="29">
        <v>0.51400000000000001</v>
      </c>
      <c r="AC10" s="29">
        <v>0.51400000000000001</v>
      </c>
      <c r="AD10" s="29">
        <v>0.51400000000000001</v>
      </c>
      <c r="AE10" s="29">
        <v>0.51400000000000001</v>
      </c>
      <c r="AF10" s="29">
        <v>0.51400000000000001</v>
      </c>
      <c r="AG10" s="29">
        <v>0.51400000000000001</v>
      </c>
      <c r="AH10" s="29">
        <v>0.51400000000000001</v>
      </c>
      <c r="AI10" s="29">
        <v>0.51400000000000001</v>
      </c>
      <c r="AJ10" s="29">
        <v>0.51400000000000001</v>
      </c>
      <c r="AK10" s="29">
        <v>0.51400000000000001</v>
      </c>
      <c r="AL10" s="29">
        <v>0.51400000000000001</v>
      </c>
      <c r="AM10" s="5"/>
    </row>
    <row r="11" spans="1:39" ht="14.25" hidden="1" customHeight="1" x14ac:dyDescent="0.2">
      <c r="A11" s="5"/>
      <c r="B11" s="5" t="s">
        <v>105</v>
      </c>
      <c r="C11" s="28" t="s">
        <v>88</v>
      </c>
      <c r="D11" s="5" t="s">
        <v>95</v>
      </c>
      <c r="E11" s="28">
        <v>30</v>
      </c>
      <c r="F11" s="5" t="s">
        <v>79</v>
      </c>
      <c r="G11" s="5" t="s">
        <v>102</v>
      </c>
      <c r="H11" s="29" t="s">
        <v>103</v>
      </c>
      <c r="I11" s="29">
        <v>0.51400000000000001</v>
      </c>
      <c r="J11" s="29">
        <v>0.51400000000000001</v>
      </c>
      <c r="K11" s="29">
        <v>0.51400000000000001</v>
      </c>
      <c r="L11" s="29">
        <v>0.51400000000000001</v>
      </c>
      <c r="M11" s="29">
        <v>0.51400000000000001</v>
      </c>
      <c r="N11" s="29">
        <v>0.51400000000000001</v>
      </c>
      <c r="O11" s="29">
        <v>0.51400000000000001</v>
      </c>
      <c r="P11" s="29">
        <v>0.51400000000000001</v>
      </c>
      <c r="Q11" s="29">
        <v>0.51400000000000001</v>
      </c>
      <c r="R11" s="29">
        <v>0.51400000000000001</v>
      </c>
      <c r="S11" s="29">
        <v>0.51400000000000001</v>
      </c>
      <c r="T11" s="29">
        <v>0.51400000000000001</v>
      </c>
      <c r="U11" s="29">
        <v>0.51400000000000001</v>
      </c>
      <c r="V11" s="29">
        <v>0.51400000000000001</v>
      </c>
      <c r="W11" s="29">
        <v>0.51400000000000001</v>
      </c>
      <c r="X11" s="29">
        <v>0.51400000000000001</v>
      </c>
      <c r="Y11" s="29">
        <v>0.51400000000000001</v>
      </c>
      <c r="Z11" s="29">
        <v>0.51400000000000001</v>
      </c>
      <c r="AA11" s="29">
        <v>0.51400000000000001</v>
      </c>
      <c r="AB11" s="29">
        <v>0.51400000000000001</v>
      </c>
      <c r="AC11" s="29">
        <v>0.51400000000000001</v>
      </c>
      <c r="AD11" s="29">
        <v>0.51400000000000001</v>
      </c>
      <c r="AE11" s="29">
        <v>0.51400000000000001</v>
      </c>
      <c r="AF11" s="29">
        <v>0.51400000000000001</v>
      </c>
      <c r="AG11" s="29">
        <v>0.51400000000000001</v>
      </c>
      <c r="AH11" s="29">
        <v>0.51400000000000001</v>
      </c>
      <c r="AI11" s="29">
        <v>0.51400000000000001</v>
      </c>
      <c r="AJ11" s="29">
        <v>0.51400000000000001</v>
      </c>
      <c r="AK11" s="29">
        <v>0.51400000000000001</v>
      </c>
      <c r="AL11" s="29">
        <v>0.51400000000000001</v>
      </c>
      <c r="AM11" s="5"/>
    </row>
    <row r="12" spans="1:39" ht="14.25" hidden="1" customHeight="1" x14ac:dyDescent="0.2">
      <c r="A12" s="5"/>
      <c r="B12" s="5" t="s">
        <v>106</v>
      </c>
      <c r="C12" s="28" t="s">
        <v>88</v>
      </c>
      <c r="D12" s="5" t="s">
        <v>89</v>
      </c>
      <c r="E12" s="28">
        <v>30</v>
      </c>
      <c r="F12" s="5" t="s">
        <v>107</v>
      </c>
      <c r="G12" s="5" t="s">
        <v>108</v>
      </c>
      <c r="H12" s="29" t="s">
        <v>109</v>
      </c>
      <c r="I12" s="29">
        <v>0.46892618350875592</v>
      </c>
      <c r="J12" s="29">
        <v>0.47714691946458138</v>
      </c>
      <c r="K12" s="29">
        <v>0.48460069055293936</v>
      </c>
      <c r="L12" s="29">
        <v>0.49152437345147088</v>
      </c>
      <c r="M12" s="29">
        <v>0.49805958065912925</v>
      </c>
      <c r="N12" s="29">
        <v>0.50429777012918686</v>
      </c>
      <c r="O12" s="29">
        <v>0.51030145503122482</v>
      </c>
      <c r="P12" s="29">
        <v>0.5161152643904463</v>
      </c>
      <c r="Q12" s="29">
        <v>0.52177217724538583</v>
      </c>
      <c r="R12" s="29">
        <v>0.52729725629641844</v>
      </c>
      <c r="S12" s="29">
        <v>0.5299599958538046</v>
      </c>
      <c r="T12" s="29">
        <v>0.53252585888849557</v>
      </c>
      <c r="U12" s="29">
        <v>0.53500731769051313</v>
      </c>
      <c r="V12" s="29">
        <v>0.53741457891714439</v>
      </c>
      <c r="W12" s="29">
        <v>0.53975610136939967</v>
      </c>
      <c r="X12" s="29">
        <v>0.54203897378187693</v>
      </c>
      <c r="Y12" s="29">
        <v>0.54426919572867627</v>
      </c>
      <c r="Z12" s="29">
        <v>0.54645189001583594</v>
      </c>
      <c r="AA12" s="29">
        <v>0.54859146568681783</v>
      </c>
      <c r="AB12" s="29">
        <v>0.55069174481350569</v>
      </c>
      <c r="AC12" s="29">
        <v>0.55275606231971186</v>
      </c>
      <c r="AD12" s="29">
        <v>0.55478734544130548</v>
      </c>
      <c r="AE12" s="29">
        <v>0.55678817761378685</v>
      </c>
      <c r="AF12" s="29">
        <v>0.5587608503124829</v>
      </c>
      <c r="AG12" s="29">
        <v>0.560707405473169</v>
      </c>
      <c r="AH12" s="29">
        <v>0.56262967047554724</v>
      </c>
      <c r="AI12" s="29">
        <v>0.56452928720161688</v>
      </c>
      <c r="AJ12" s="29">
        <v>0.56640773633404118</v>
      </c>
      <c r="AK12" s="29">
        <v>0.56826635780072721</v>
      </c>
      <c r="AL12" s="29">
        <v>0.5701063680767241</v>
      </c>
      <c r="AM12" s="29"/>
    </row>
    <row r="13" spans="1:39" ht="14.25" customHeight="1" x14ac:dyDescent="0.2">
      <c r="A13" s="26"/>
      <c r="B13" s="5" t="s">
        <v>110</v>
      </c>
      <c r="C13" s="28" t="s">
        <v>88</v>
      </c>
      <c r="D13" s="5" t="s">
        <v>93</v>
      </c>
      <c r="E13" s="28">
        <v>30</v>
      </c>
      <c r="F13" s="5" t="s">
        <v>107</v>
      </c>
      <c r="G13" s="5" t="s">
        <v>108</v>
      </c>
      <c r="H13" s="29" t="s">
        <v>109</v>
      </c>
      <c r="I13" s="29">
        <v>0.46351979389887282</v>
      </c>
      <c r="J13" s="29">
        <v>0.47000373845004256</v>
      </c>
      <c r="K13" s="29">
        <v>0.47585032841695879</v>
      </c>
      <c r="L13" s="29">
        <v>0.48125708594089484</v>
      </c>
      <c r="M13" s="29">
        <v>0.48634191413783096</v>
      </c>
      <c r="N13" s="29">
        <v>0.49118086293504476</v>
      </c>
      <c r="O13" s="29">
        <v>0.49582585868900081</v>
      </c>
      <c r="P13" s="29">
        <v>0.50031393835630311</v>
      </c>
      <c r="Q13" s="29">
        <v>0.50467244865591621</v>
      </c>
      <c r="R13" s="29">
        <v>0.50892215698769572</v>
      </c>
      <c r="S13" s="29">
        <v>0.51107920617985303</v>
      </c>
      <c r="T13" s="29">
        <v>0.5131563932070865</v>
      </c>
      <c r="U13" s="29">
        <v>0.51516403437678882</v>
      </c>
      <c r="V13" s="29">
        <v>0.51711056776124109</v>
      </c>
      <c r="W13" s="29">
        <v>0.51900298317400284</v>
      </c>
      <c r="X13" s="29">
        <v>0.52084713573782127</v>
      </c>
      <c r="Y13" s="29">
        <v>0.52264797892795833</v>
      </c>
      <c r="Z13" s="29">
        <v>0.52440974069793889</v>
      </c>
      <c r="AA13" s="29">
        <v>0.5261360585952608</v>
      </c>
      <c r="AB13" s="29">
        <v>0.52783008481778171</v>
      </c>
      <c r="AC13" s="29">
        <v>0.52949456889487445</v>
      </c>
      <c r="AD13" s="29">
        <v>0.5311319234791283</v>
      </c>
      <c r="AE13" s="29">
        <v>0.53274427722665352</v>
      </c>
      <c r="AF13" s="29">
        <v>0.53433351769208837</v>
      </c>
      <c r="AG13" s="29">
        <v>0.53590132641881039</v>
      </c>
      <c r="AH13" s="29">
        <v>0.53744920786880024</v>
      </c>
      <c r="AI13" s="29">
        <v>0.53897851344604431</v>
      </c>
      <c r="AJ13" s="29">
        <v>0.54049046157936542</v>
      </c>
      <c r="AK13" s="29">
        <v>0.54198615461574651</v>
      </c>
      <c r="AL13" s="29">
        <v>0.54346659311334644</v>
      </c>
      <c r="AM13" s="5"/>
    </row>
    <row r="14" spans="1:39" ht="14.25" hidden="1" customHeight="1" x14ac:dyDescent="0.2">
      <c r="A14" s="5"/>
      <c r="B14" s="5" t="s">
        <v>111</v>
      </c>
      <c r="C14" s="28" t="s">
        <v>88</v>
      </c>
      <c r="D14" s="5" t="s">
        <v>95</v>
      </c>
      <c r="E14" s="28">
        <v>30</v>
      </c>
      <c r="F14" s="5" t="s">
        <v>107</v>
      </c>
      <c r="G14" s="5" t="s">
        <v>108</v>
      </c>
      <c r="H14" s="29" t="s">
        <v>109</v>
      </c>
      <c r="I14" s="29">
        <v>0.45061716383915429</v>
      </c>
      <c r="J14" s="29">
        <v>0.45331789558708652</v>
      </c>
      <c r="K14" s="29">
        <v>0.4557022777450398</v>
      </c>
      <c r="L14" s="29">
        <v>0.4578691877231908</v>
      </c>
      <c r="M14" s="29">
        <v>0.45987741893443446</v>
      </c>
      <c r="N14" s="29">
        <v>0.46176477507372404</v>
      </c>
      <c r="O14" s="29">
        <v>0.4635569997583282</v>
      </c>
      <c r="P14" s="29">
        <v>0.4652724127627722</v>
      </c>
      <c r="Q14" s="29">
        <v>0.4669245134388631</v>
      </c>
      <c r="R14" s="29">
        <v>0.46852353488272158</v>
      </c>
      <c r="S14" s="29">
        <v>0.46957741851274376</v>
      </c>
      <c r="T14" s="29">
        <v>0.47059245044221726</v>
      </c>
      <c r="U14" s="29">
        <v>0.47157369134526672</v>
      </c>
      <c r="V14" s="29">
        <v>0.47252527532615124</v>
      </c>
      <c r="W14" s="29">
        <v>0.47345062293919538</v>
      </c>
      <c r="X14" s="29">
        <v>0.474352596339851</v>
      </c>
      <c r="Y14" s="29">
        <v>0.47523361445648749</v>
      </c>
      <c r="Z14" s="29">
        <v>0.47609573993694798</v>
      </c>
      <c r="AA14" s="29">
        <v>0.47694074578090045</v>
      </c>
      <c r="AB14" s="29">
        <v>0.47777016709787251</v>
      </c>
      <c r="AC14" s="29">
        <v>0.47858534180414852</v>
      </c>
      <c r="AD14" s="29">
        <v>0.47938744297813629</v>
      </c>
      <c r="AE14" s="29">
        <v>0.48017750484451932</v>
      </c>
      <c r="AF14" s="29">
        <v>0.48095644383520392</v>
      </c>
      <c r="AG14" s="29">
        <v>0.48172507580520313</v>
      </c>
      <c r="AH14" s="29">
        <v>0.48248413021590242</v>
      </c>
      <c r="AI14" s="29">
        <v>0.48323426190472007</v>
      </c>
      <c r="AJ14" s="29">
        <v>0.48397606091765455</v>
      </c>
      <c r="AK14" s="29">
        <v>0.48471006077497308</v>
      </c>
      <c r="AL14" s="29">
        <v>0.48543674546030796</v>
      </c>
      <c r="AM14" s="5"/>
    </row>
    <row r="15" spans="1:39" ht="14.25" hidden="1" customHeight="1" x14ac:dyDescent="0.2">
      <c r="A15" s="5"/>
      <c r="B15" s="5" t="s">
        <v>112</v>
      </c>
      <c r="C15" s="28" t="s">
        <v>88</v>
      </c>
      <c r="D15" s="5" t="s">
        <v>89</v>
      </c>
      <c r="E15" s="28">
        <v>30</v>
      </c>
      <c r="F15" s="5" t="s">
        <v>107</v>
      </c>
      <c r="G15" s="5" t="s">
        <v>90</v>
      </c>
      <c r="H15" s="29" t="s">
        <v>113</v>
      </c>
      <c r="I15" s="29">
        <v>0.45707341416697411</v>
      </c>
      <c r="J15" s="29">
        <v>0.46518654721396918</v>
      </c>
      <c r="K15" s="29">
        <v>0.47255226829886054</v>
      </c>
      <c r="L15" s="29">
        <v>0.47940141519521795</v>
      </c>
      <c r="M15" s="29">
        <v>0.48587199015085036</v>
      </c>
      <c r="N15" s="29">
        <v>0.49205311950153258</v>
      </c>
      <c r="O15" s="29">
        <v>0.49800572271400373</v>
      </c>
      <c r="P15" s="29">
        <v>0.50377329104674096</v>
      </c>
      <c r="Q15" s="29">
        <v>0.50938796277484011</v>
      </c>
      <c r="R15" s="29">
        <v>0.5148741616533612</v>
      </c>
      <c r="S15" s="29">
        <v>0.51750088500708391</v>
      </c>
      <c r="T15" s="29">
        <v>0.52003320159593303</v>
      </c>
      <c r="U15" s="29">
        <v>0.52248326574294524</v>
      </c>
      <c r="V15" s="29">
        <v>0.52486102389817724</v>
      </c>
      <c r="W15" s="29">
        <v>0.52717471921503589</v>
      </c>
      <c r="X15" s="29">
        <v>0.52943125970881555</v>
      </c>
      <c r="Y15" s="29">
        <v>0.53163649200123242</v>
      </c>
      <c r="Z15" s="29">
        <v>0.53379540829815575</v>
      </c>
      <c r="AA15" s="29">
        <v>0.53591230523945055</v>
      </c>
      <c r="AB15" s="29">
        <v>0.53799090745758349</v>
      </c>
      <c r="AC15" s="29">
        <v>0.54003446485624051</v>
      </c>
      <c r="AD15" s="29">
        <v>0.54204583004470974</v>
      </c>
      <c r="AE15" s="29">
        <v>0.54402752059671355</v>
      </c>
      <c r="AF15" s="29">
        <v>0.54598176956899658</v>
      </c>
      <c r="AG15" s="29">
        <v>0.54791056684048156</v>
      </c>
      <c r="AH15" s="29">
        <v>0.54981569320388357</v>
      </c>
      <c r="AI15" s="29">
        <v>0.55169874868326962</v>
      </c>
      <c r="AJ15" s="29">
        <v>0.55356117621296685</v>
      </c>
      <c r="AK15" s="29">
        <v>0.55540428156092914</v>
      </c>
      <c r="AL15" s="29">
        <v>0.55722925018954472</v>
      </c>
      <c r="AM15" s="5"/>
    </row>
    <row r="16" spans="1:39" ht="14.25" customHeight="1" x14ac:dyDescent="0.2">
      <c r="A16" s="26"/>
      <c r="B16" s="5" t="s">
        <v>114</v>
      </c>
      <c r="C16" s="28" t="s">
        <v>88</v>
      </c>
      <c r="D16" s="5" t="s">
        <v>93</v>
      </c>
      <c r="E16" s="28">
        <v>30</v>
      </c>
      <c r="F16" s="5" t="s">
        <v>107</v>
      </c>
      <c r="G16" s="5" t="s">
        <v>90</v>
      </c>
      <c r="H16" s="29" t="s">
        <v>113</v>
      </c>
      <c r="I16" s="29">
        <v>0.45177936049670575</v>
      </c>
      <c r="J16" s="29">
        <v>0.45817448580596287</v>
      </c>
      <c r="K16" s="29">
        <v>0.46394850516815672</v>
      </c>
      <c r="L16" s="29">
        <v>0.46929390512006375</v>
      </c>
      <c r="M16" s="29">
        <v>0.47432558297053184</v>
      </c>
      <c r="N16" s="29">
        <v>0.4791176498396077</v>
      </c>
      <c r="O16" s="29">
        <v>0.48372070827978908</v>
      </c>
      <c r="P16" s="29">
        <v>0.48817085103219093</v>
      </c>
      <c r="Q16" s="29">
        <v>0.4924947276419821</v>
      </c>
      <c r="R16" s="29">
        <v>0.49671257606755181</v>
      </c>
      <c r="S16" s="29">
        <v>0.4988401275938899</v>
      </c>
      <c r="T16" s="29">
        <v>0.50088985295123978</v>
      </c>
      <c r="U16" s="29">
        <v>0.50287180544435772</v>
      </c>
      <c r="V16" s="29">
        <v>0.50479420802637698</v>
      </c>
      <c r="W16" s="29">
        <v>0.50666387231343379</v>
      </c>
      <c r="X16" s="29">
        <v>0.50848650415851637</v>
      </c>
      <c r="Y16" s="29">
        <v>0.51026693075361473</v>
      </c>
      <c r="Z16" s="29">
        <v>0.51200927226534088</v>
      </c>
      <c r="AA16" s="29">
        <v>0.51371707350601681</v>
      </c>
      <c r="AB16" s="29">
        <v>0.51539340631176644</v>
      </c>
      <c r="AC16" s="29">
        <v>0.51704095011580842</v>
      </c>
      <c r="AD16" s="29">
        <v>0.51866205606287197</v>
      </c>
      <c r="AE16" s="29">
        <v>0.52025879854137758</v>
      </c>
      <c r="AF16" s="29">
        <v>0.52183301698488438</v>
      </c>
      <c r="AG16" s="29">
        <v>0.52338635006771539</v>
      </c>
      <c r="AH16" s="29">
        <v>0.52492026389728763</v>
      </c>
      <c r="AI16" s="29">
        <v>0.52643607542506565</v>
      </c>
      <c r="AJ16" s="29">
        <v>0.52793497201740136</v>
      </c>
      <c r="AK16" s="29">
        <v>0.52941802791818338</v>
      </c>
      <c r="AL16" s="29">
        <v>0.53088621817746728</v>
      </c>
      <c r="AM16" s="5"/>
    </row>
    <row r="17" spans="1:39" ht="14.25" hidden="1" customHeight="1" x14ac:dyDescent="0.2">
      <c r="A17" s="5"/>
      <c r="B17" s="5" t="s">
        <v>115</v>
      </c>
      <c r="C17" s="28" t="s">
        <v>88</v>
      </c>
      <c r="D17" s="5" t="s">
        <v>95</v>
      </c>
      <c r="E17" s="28">
        <v>30</v>
      </c>
      <c r="F17" s="5" t="s">
        <v>107</v>
      </c>
      <c r="G17" s="5" t="s">
        <v>90</v>
      </c>
      <c r="H17" s="29" t="s">
        <v>113</v>
      </c>
      <c r="I17" s="29">
        <v>0.4391546807093108</v>
      </c>
      <c r="J17" s="29">
        <v>0.44181205421708469</v>
      </c>
      <c r="K17" s="29">
        <v>0.44416114311133043</v>
      </c>
      <c r="L17" s="29">
        <v>0.44629830403403081</v>
      </c>
      <c r="M17" s="29">
        <v>0.44828083152624559</v>
      </c>
      <c r="N17" s="29">
        <v>0.45014556552030854</v>
      </c>
      <c r="O17" s="29">
        <v>0.45191759332896425</v>
      </c>
      <c r="P17" s="29">
        <v>0.45361476768472259</v>
      </c>
      <c r="Q17" s="29">
        <v>0.45525024378862228</v>
      </c>
      <c r="R17" s="29">
        <v>0.45683399385552531</v>
      </c>
      <c r="S17" s="29">
        <v>0.45787375684631115</v>
      </c>
      <c r="T17" s="29">
        <v>0.45887565861689017</v>
      </c>
      <c r="U17" s="29">
        <v>0.45984463082520044</v>
      </c>
      <c r="V17" s="29">
        <v>0.46078470218117012</v>
      </c>
      <c r="W17" s="29">
        <v>0.461699206035944</v>
      </c>
      <c r="X17" s="29">
        <v>0.46259093157754477</v>
      </c>
      <c r="Y17" s="29">
        <v>0.46346223606648779</v>
      </c>
      <c r="Z17" s="29">
        <v>0.4643151295657329</v>
      </c>
      <c r="AA17" s="29">
        <v>0.46515133987431878</v>
      </c>
      <c r="AB17" s="29">
        <v>0.46597236296588462</v>
      </c>
      <c r="AC17" s="29">
        <v>0.46677950264804635</v>
      </c>
      <c r="AD17" s="29">
        <v>0.46757390209289906</v>
      </c>
      <c r="AE17" s="29">
        <v>0.46835656915873303</v>
      </c>
      <c r="AF17" s="29">
        <v>0.46912839691405539</v>
      </c>
      <c r="AG17" s="29">
        <v>0.46989018041457453</v>
      </c>
      <c r="AH17" s="29">
        <v>0.47064263052487965</v>
      </c>
      <c r="AI17" s="29">
        <v>0.47138638538804672</v>
      </c>
      <c r="AJ17" s="29">
        <v>0.47212202000751607</v>
      </c>
      <c r="AK17" s="29">
        <v>0.47285005430205679</v>
      </c>
      <c r="AL17" s="29">
        <v>0.47357095991668341</v>
      </c>
      <c r="AM17" s="5"/>
    </row>
    <row r="18" spans="1:39" ht="14.25" hidden="1" customHeight="1" x14ac:dyDescent="0.2">
      <c r="A18" s="5"/>
      <c r="B18" s="5" t="s">
        <v>116</v>
      </c>
      <c r="C18" s="28" t="s">
        <v>88</v>
      </c>
      <c r="D18" s="5" t="s">
        <v>89</v>
      </c>
      <c r="E18" s="28">
        <v>30</v>
      </c>
      <c r="F18" s="5" t="s">
        <v>107</v>
      </c>
      <c r="G18" s="5" t="s">
        <v>97</v>
      </c>
      <c r="H18" s="29" t="s">
        <v>117</v>
      </c>
      <c r="I18" s="29">
        <v>0.46046006642727466</v>
      </c>
      <c r="J18" s="29">
        <v>0.46860394449460185</v>
      </c>
      <c r="K18" s="29">
        <v>0.47599482381337604</v>
      </c>
      <c r="L18" s="29">
        <v>0.48286526763309023</v>
      </c>
      <c r="M18" s="29">
        <v>0.48935430974657412</v>
      </c>
      <c r="N18" s="29">
        <v>0.49555174269489527</v>
      </c>
      <c r="O18" s="29">
        <v>0.50151894130819152</v>
      </c>
      <c r="P18" s="29">
        <v>0.50729972193523276</v>
      </c>
      <c r="Q18" s="29">
        <v>0.51292646307964862</v>
      </c>
      <c r="R18" s="29">
        <v>0.51842377106021331</v>
      </c>
      <c r="S18" s="29">
        <v>0.5210607852037108</v>
      </c>
      <c r="T18" s="29">
        <v>0.52360268690666767</v>
      </c>
      <c r="U18" s="29">
        <v>0.52606172134376727</v>
      </c>
      <c r="V18" s="29">
        <v>0.52844790931321062</v>
      </c>
      <c r="W18" s="29">
        <v>0.53076955558467498</v>
      </c>
      <c r="X18" s="29">
        <v>0.53303361980977892</v>
      </c>
      <c r="Y18" s="29">
        <v>0.535245992312813</v>
      </c>
      <c r="Z18" s="29">
        <v>0.53741170261559756</v>
      </c>
      <c r="AA18" s="29">
        <v>0.53953507947470247</v>
      </c>
      <c r="AB18" s="29">
        <v>0.54161987536363376</v>
      </c>
      <c r="AC18" s="29">
        <v>0.54366936447859504</v>
      </c>
      <c r="AD18" s="29">
        <v>0.5456864207516785</v>
      </c>
      <c r="AE18" s="29">
        <v>0.54767358057507265</v>
      </c>
      <c r="AF18" s="29">
        <v>0.54963309369726865</v>
      </c>
      <c r="AG18" s="29">
        <v>0.55156696487122037</v>
      </c>
      <c r="AH18" s="29">
        <v>0.55347698820078728</v>
      </c>
      <c r="AI18" s="29">
        <v>0.55536477566996401</v>
      </c>
      <c r="AJ18" s="29">
        <v>0.55723178099878334</v>
      </c>
      <c r="AK18" s="29">
        <v>0.55907931971560931</v>
      </c>
      <c r="AL18" s="29">
        <v>0.56090858614397399</v>
      </c>
    </row>
    <row r="19" spans="1:39" ht="14.25" customHeight="1" x14ac:dyDescent="0.2">
      <c r="A19" s="26"/>
      <c r="B19" s="5" t="s">
        <v>118</v>
      </c>
      <c r="C19" s="28" t="s">
        <v>88</v>
      </c>
      <c r="D19" s="5" t="s">
        <v>93</v>
      </c>
      <c r="E19" s="28">
        <v>30</v>
      </c>
      <c r="F19" s="5" t="s">
        <v>107</v>
      </c>
      <c r="G19" s="5" t="s">
        <v>97</v>
      </c>
      <c r="H19" s="29" t="s">
        <v>117</v>
      </c>
      <c r="I19" s="29">
        <v>0.45513391538357068</v>
      </c>
      <c r="J19" s="29">
        <v>0.46155441871864672</v>
      </c>
      <c r="K19" s="29">
        <v>0.46734917343773713</v>
      </c>
      <c r="L19" s="29">
        <v>0.47271210488409976</v>
      </c>
      <c r="M19" s="29">
        <v>0.47775896920583133</v>
      </c>
      <c r="N19" s="29">
        <v>0.48256443149190359</v>
      </c>
      <c r="O19" s="29">
        <v>0.48717947254090749</v>
      </c>
      <c r="P19" s="29">
        <v>0.49164045488150104</v>
      </c>
      <c r="Q19" s="29">
        <v>0.49597422725999707</v>
      </c>
      <c r="R19" s="29">
        <v>0.50020117891032945</v>
      </c>
      <c r="S19" s="29">
        <v>0.50233715870636042</v>
      </c>
      <c r="T19" s="29">
        <v>0.50439473059507367</v>
      </c>
      <c r="U19" s="29">
        <v>0.50638402302809171</v>
      </c>
      <c r="V19" s="29">
        <v>0.50831332042382471</v>
      </c>
      <c r="W19" s="29">
        <v>0.51018948531416419</v>
      </c>
      <c r="X19" s="29">
        <v>0.51201826620244906</v>
      </c>
      <c r="Y19" s="29">
        <v>0.51380452636316765</v>
      </c>
      <c r="Z19" s="29">
        <v>0.51555241676052688</v>
      </c>
      <c r="AA19" s="29">
        <v>0.51726550870376142</v>
      </c>
      <c r="AB19" s="29">
        <v>0.51894689699048535</v>
      </c>
      <c r="AC19" s="29">
        <v>0.52059928108225795</v>
      </c>
      <c r="AD19" s="29">
        <v>0.5222250296982438</v>
      </c>
      <c r="AE19" s="29">
        <v>0.52382623273258977</v>
      </c>
      <c r="AF19" s="29">
        <v>0.52540474336833021</v>
      </c>
      <c r="AG19" s="29">
        <v>0.52696221252862041</v>
      </c>
      <c r="AH19" s="29">
        <v>0.52850011727979884</v>
      </c>
      <c r="AI19" s="29">
        <v>0.53001978441733411</v>
      </c>
      <c r="AJ19" s="29">
        <v>0.53152241018295454</v>
      </c>
      <c r="AK19" s="29">
        <v>0.53300907685035193</v>
      </c>
      <c r="AL19" s="29">
        <v>0.53448076675792755</v>
      </c>
    </row>
    <row r="20" spans="1:39" ht="14.25" hidden="1" customHeight="1" x14ac:dyDescent="0.2">
      <c r="A20" s="5"/>
      <c r="B20" s="5" t="s">
        <v>119</v>
      </c>
      <c r="C20" s="28" t="s">
        <v>88</v>
      </c>
      <c r="D20" s="5" t="s">
        <v>95</v>
      </c>
      <c r="E20" s="28">
        <v>30</v>
      </c>
      <c r="F20" s="5" t="s">
        <v>107</v>
      </c>
      <c r="G20" s="5" t="s">
        <v>97</v>
      </c>
      <c r="H20" s="29" t="s">
        <v>117</v>
      </c>
      <c r="I20" s="29">
        <v>0.44242981779170554</v>
      </c>
      <c r="J20" s="29">
        <v>0.44509957990485938</v>
      </c>
      <c r="K20" s="29">
        <v>0.44745875302565691</v>
      </c>
      <c r="L20" s="29">
        <v>0.44960441404677132</v>
      </c>
      <c r="M20" s="29">
        <v>0.45159428577691368</v>
      </c>
      <c r="N20" s="29">
        <v>0.45346548352109745</v>
      </c>
      <c r="O20" s="29">
        <v>0.45524328211577031</v>
      </c>
      <c r="P20" s="29">
        <v>0.45694566773979972</v>
      </c>
      <c r="Q20" s="29">
        <v>0.45858589392727611</v>
      </c>
      <c r="R20" s="29">
        <v>0.46017400743379333</v>
      </c>
      <c r="S20" s="29">
        <v>0.46121780506774213</v>
      </c>
      <c r="T20" s="29">
        <v>0.46222345847483876</v>
      </c>
      <c r="U20" s="29">
        <v>0.46319593617638621</v>
      </c>
      <c r="V20" s="29">
        <v>0.46413929699628331</v>
      </c>
      <c r="W20" s="29">
        <v>0.46505689920194865</v>
      </c>
      <c r="X20" s="29">
        <v>0.46595155283014505</v>
      </c>
      <c r="Y20" s="29">
        <v>0.46682563276153832</v>
      </c>
      <c r="Z20" s="29">
        <v>0.46768116408399157</v>
      </c>
      <c r="AA20" s="29">
        <v>0.46851988751156848</v>
      </c>
      <c r="AB20" s="29">
        <v>0.4693433102000753</v>
      </c>
      <c r="AC20" s="29">
        <v>0.47015274570288401</v>
      </c>
      <c r="AD20" s="29">
        <v>0.47094934573712066</v>
      </c>
      <c r="AE20" s="29">
        <v>0.47173412569465711</v>
      </c>
      <c r="AF20" s="29">
        <v>0.47250798531954669</v>
      </c>
      <c r="AG20" s="29">
        <v>0.47327172561041375</v>
      </c>
      <c r="AH20" s="29">
        <v>0.47402606274544812</v>
      </c>
      <c r="AI20" s="29">
        <v>0.47477163963774449</v>
      </c>
      <c r="AJ20" s="29">
        <v>0.47550903558880309</v>
      </c>
      <c r="AK20" s="29">
        <v>0.47623877440370382</v>
      </c>
      <c r="AL20" s="29">
        <v>0.47696133125293333</v>
      </c>
    </row>
    <row r="21" spans="1:39" ht="14.25" hidden="1" customHeight="1" x14ac:dyDescent="0.2">
      <c r="A21" s="5"/>
      <c r="B21" s="5" t="s">
        <v>120</v>
      </c>
      <c r="C21" s="28" t="s">
        <v>88</v>
      </c>
      <c r="D21" s="5" t="s">
        <v>89</v>
      </c>
      <c r="E21" s="28">
        <v>30</v>
      </c>
      <c r="F21" s="5" t="s">
        <v>107</v>
      </c>
      <c r="G21" s="5" t="s">
        <v>121</v>
      </c>
      <c r="H21" s="29" t="s">
        <v>122</v>
      </c>
      <c r="I21" s="29">
        <v>0.45838361448867754</v>
      </c>
      <c r="J21" s="29">
        <v>0.46650864191762675</v>
      </c>
      <c r="K21" s="29">
        <v>0.47388409601423392</v>
      </c>
      <c r="L21" s="29">
        <v>0.48074148209007855</v>
      </c>
      <c r="M21" s="29">
        <v>0.48721920146866854</v>
      </c>
      <c r="N21" s="29">
        <v>0.49340663822183256</v>
      </c>
      <c r="O21" s="29">
        <v>0.4993648879835762</v>
      </c>
      <c r="P21" s="29">
        <v>0.50513756778064955</v>
      </c>
      <c r="Q21" s="29">
        <v>0.51075690882579861</v>
      </c>
      <c r="R21" s="29">
        <v>0.51624740550283943</v>
      </c>
      <c r="S21" s="29">
        <v>0.51887811007312568</v>
      </c>
      <c r="T21" s="29">
        <v>0.52141413487250909</v>
      </c>
      <c r="U21" s="29">
        <v>0.52386766937196816</v>
      </c>
      <c r="V21" s="29">
        <v>0.5262486887847615</v>
      </c>
      <c r="W21" s="29">
        <v>0.52856546010189465</v>
      </c>
      <c r="X21" s="29">
        <v>0.53082491131530052</v>
      </c>
      <c r="Y21" s="29">
        <v>0.53303290595399</v>
      </c>
      <c r="Z21" s="29">
        <v>0.53519445066032212</v>
      </c>
      <c r="AA21" s="29">
        <v>0.53731385449920988</v>
      </c>
      <c r="AB21" s="29">
        <v>0.53939485287403344</v>
      </c>
      <c r="AC21" s="29">
        <v>0.54144070508656938</v>
      </c>
      <c r="AD21" s="29">
        <v>0.54345427199529783</v>
      </c>
      <c r="AE21" s="29">
        <v>0.54543807845427539</v>
      </c>
      <c r="AF21" s="29">
        <v>0.54739436397781294</v>
      </c>
      <c r="AG21" s="29">
        <v>0.54932512419917678</v>
      </c>
      <c r="AH21" s="29">
        <v>0.55123214506078866</v>
      </c>
      <c r="AI21" s="29">
        <v>0.55311703121367461</v>
      </c>
      <c r="AJ21" s="29">
        <v>0.55498122976484721</v>
      </c>
      <c r="AK21" s="29">
        <v>0.55682605025828791</v>
      </c>
      <c r="AL21" s="29">
        <v>0.55865268158451187</v>
      </c>
    </row>
    <row r="22" spans="1:39" ht="14.25" customHeight="1" x14ac:dyDescent="0.2">
      <c r="A22" s="26"/>
      <c r="B22" s="5" t="s">
        <v>123</v>
      </c>
      <c r="C22" s="28" t="s">
        <v>88</v>
      </c>
      <c r="D22" s="5" t="s">
        <v>93</v>
      </c>
      <c r="E22" s="28">
        <v>30</v>
      </c>
      <c r="F22" s="5" t="s">
        <v>107</v>
      </c>
      <c r="G22" s="5" t="s">
        <v>121</v>
      </c>
      <c r="H22" s="29" t="s">
        <v>122</v>
      </c>
      <c r="I22" s="29">
        <v>0.45307714324914938</v>
      </c>
      <c r="J22" s="29">
        <v>0.45948208660142847</v>
      </c>
      <c r="K22" s="29">
        <v>0.46526412788887134</v>
      </c>
      <c r="L22" s="29">
        <v>0.47061631028193568</v>
      </c>
      <c r="M22" s="29">
        <v>0.47565386335017212</v>
      </c>
      <c r="N22" s="29">
        <v>0.48045111252859335</v>
      </c>
      <c r="O22" s="29">
        <v>0.48505880670245138</v>
      </c>
      <c r="P22" s="29">
        <v>0.4895131429860588</v>
      </c>
      <c r="Q22" s="29">
        <v>0.49384084798989342</v>
      </c>
      <c r="R22" s="29">
        <v>0.49806221819658969</v>
      </c>
      <c r="S22" s="29">
        <v>0.50019303038295848</v>
      </c>
      <c r="T22" s="29">
        <v>0.50224579134217318</v>
      </c>
      <c r="U22" s="29">
        <v>0.50423058345119465</v>
      </c>
      <c r="V22" s="29">
        <v>0.50615565344233993</v>
      </c>
      <c r="W22" s="29">
        <v>0.50802783262961615</v>
      </c>
      <c r="X22" s="29">
        <v>0.50985284336623016</v>
      </c>
      <c r="Y22" s="29">
        <v>0.51163552680347368</v>
      </c>
      <c r="Z22" s="29">
        <v>0.51338001502268049</v>
      </c>
      <c r="AA22" s="29">
        <v>0.51508986308708127</v>
      </c>
      <c r="AB22" s="29">
        <v>0.51676815171595347</v>
      </c>
      <c r="AC22" s="29">
        <v>0.51841756809091644</v>
      </c>
      <c r="AD22" s="29">
        <v>0.52004047015575294</v>
      </c>
      <c r="AE22" s="29">
        <v>0.5216389382976121</v>
      </c>
      <c r="AF22" s="29">
        <v>0.52321481726933772</v>
      </c>
      <c r="AG22" s="29">
        <v>0.52476975048398056</v>
      </c>
      <c r="AH22" s="29">
        <v>0.5263052082886559</v>
      </c>
      <c r="AI22" s="29">
        <v>0.52782251144319559</v>
      </c>
      <c r="AJ22" s="29">
        <v>0.52932285074758489</v>
      </c>
      <c r="AK22" s="29">
        <v>0.53080730355221695</v>
      </c>
      <c r="AL22" s="29">
        <v>0.53227684772680284</v>
      </c>
    </row>
    <row r="23" spans="1:39" ht="14.25" hidden="1" customHeight="1" x14ac:dyDescent="0.2">
      <c r="A23" s="5"/>
      <c r="B23" s="5" t="s">
        <v>124</v>
      </c>
      <c r="C23" s="28" t="s">
        <v>88</v>
      </c>
      <c r="D23" s="5" t="s">
        <v>95</v>
      </c>
      <c r="E23" s="28">
        <v>30</v>
      </c>
      <c r="F23" s="5" t="s">
        <v>107</v>
      </c>
      <c r="G23" s="5" t="s">
        <v>121</v>
      </c>
      <c r="H23" s="29" t="s">
        <v>122</v>
      </c>
      <c r="I23" s="29">
        <v>0.44042173895124431</v>
      </c>
      <c r="J23" s="29">
        <v>0.44308390526132163</v>
      </c>
      <c r="K23" s="29">
        <v>0.44543689545864096</v>
      </c>
      <c r="L23" s="29">
        <v>0.4475773448298801</v>
      </c>
      <c r="M23" s="29">
        <v>0.4495627136007842</v>
      </c>
      <c r="N23" s="29">
        <v>0.45142994823761673</v>
      </c>
      <c r="O23" s="29">
        <v>0.45320420860075844</v>
      </c>
      <c r="P23" s="29">
        <v>0.45490339904935434</v>
      </c>
      <c r="Q23" s="29">
        <v>0.45654071282672976</v>
      </c>
      <c r="R23" s="29">
        <v>0.45812615098545528</v>
      </c>
      <c r="S23" s="29">
        <v>0.45916747486598231</v>
      </c>
      <c r="T23" s="29">
        <v>0.46017082803900672</v>
      </c>
      <c r="U23" s="29">
        <v>0.46114115642386366</v>
      </c>
      <c r="V23" s="29">
        <v>0.46208250038072785</v>
      </c>
      <c r="W23" s="29">
        <v>0.46299820290014831</v>
      </c>
      <c r="X23" s="29">
        <v>0.46389106123593782</v>
      </c>
      <c r="Y23" s="29">
        <v>0.46476343946535126</v>
      </c>
      <c r="Z23" s="29">
        <v>0.46561735346406025</v>
      </c>
      <c r="AA23" s="29">
        <v>0.46645453602756265</v>
      </c>
      <c r="AB23" s="29">
        <v>0.46727648745556294</v>
      </c>
      <c r="AC23" s="29">
        <v>0.4680845153260354</v>
      </c>
      <c r="AD23" s="29">
        <v>0.4688797661169069</v>
      </c>
      <c r="AE23" s="29">
        <v>0.46966325060099806</v>
      </c>
      <c r="AF23" s="29">
        <v>0.47043586442939672</v>
      </c>
      <c r="AG23" s="29">
        <v>0.47119840495695803</v>
      </c>
      <c r="AH23" s="29">
        <v>0.47195158510395346</v>
      </c>
      <c r="AI23" s="29">
        <v>0.47269604485884481</v>
      </c>
      <c r="AJ23" s="29">
        <v>0.47343236088787072</v>
      </c>
      <c r="AK23" s="29">
        <v>0.47416105461330432</v>
      </c>
      <c r="AL23" s="29">
        <v>0.4748825990440661</v>
      </c>
    </row>
    <row r="24" spans="1:39" ht="14.25" hidden="1" customHeight="1" x14ac:dyDescent="0.2">
      <c r="A24" s="5"/>
      <c r="B24" s="5" t="s">
        <v>125</v>
      </c>
      <c r="C24" s="28" t="s">
        <v>88</v>
      </c>
      <c r="D24" s="5" t="s">
        <v>89</v>
      </c>
      <c r="E24" s="28">
        <v>30</v>
      </c>
      <c r="F24" s="5" t="s">
        <v>107</v>
      </c>
      <c r="G24" s="5" t="s">
        <v>126</v>
      </c>
      <c r="H24" s="29" t="s">
        <v>127</v>
      </c>
      <c r="I24" s="29">
        <v>0.4510613900198992</v>
      </c>
      <c r="J24" s="29">
        <v>0.4591199441522516</v>
      </c>
      <c r="K24" s="29">
        <v>0.46644100405023164</v>
      </c>
      <c r="L24" s="29">
        <v>0.4732523444026519</v>
      </c>
      <c r="M24" s="29">
        <v>0.47969013624670465</v>
      </c>
      <c r="N24" s="29">
        <v>0.48584232326284643</v>
      </c>
      <c r="O24" s="29">
        <v>0.49176901655145983</v>
      </c>
      <c r="P24" s="29">
        <v>0.49751313026698546</v>
      </c>
      <c r="Q24" s="29">
        <v>0.50310637622805565</v>
      </c>
      <c r="R24" s="29">
        <v>0.50857285410051989</v>
      </c>
      <c r="S24" s="29">
        <v>0.51118130912556214</v>
      </c>
      <c r="T24" s="29">
        <v>0.51369661010931211</v>
      </c>
      <c r="U24" s="29">
        <v>0.51613075009391629</v>
      </c>
      <c r="V24" s="29">
        <v>0.51849354354574873</v>
      </c>
      <c r="W24" s="29">
        <v>0.52079312423630142</v>
      </c>
      <c r="X24" s="29">
        <v>0.52303630851547123</v>
      </c>
      <c r="Y24" s="29">
        <v>0.5252288654236601</v>
      </c>
      <c r="Z24" s="29">
        <v>0.52737572092303076</v>
      </c>
      <c r="AA24" s="29">
        <v>0.52948111463950354</v>
      </c>
      <c r="AB24" s="29">
        <v>0.5315487217818099</v>
      </c>
      <c r="AC24" s="29">
        <v>0.53358174912927947</v>
      </c>
      <c r="AD24" s="29">
        <v>0.53558301143871268</v>
      </c>
      <c r="AE24" s="29">
        <v>0.53755499287707342</v>
      </c>
      <c r="AF24" s="29">
        <v>0.53949989686972488</v>
      </c>
      <c r="AG24" s="29">
        <v>0.54141968689103914</v>
      </c>
      <c r="AH24" s="29">
        <v>0.54331612010363384</v>
      </c>
      <c r="AI24" s="29">
        <v>0.54519077530017501</v>
      </c>
      <c r="AJ24" s="29">
        <v>0.54704507626807941</v>
      </c>
      <c r="AK24" s="29">
        <v>0.54888031144850991</v>
      </c>
      <c r="AL24" s="29">
        <v>0.5506976505734491</v>
      </c>
    </row>
    <row r="25" spans="1:39" ht="14.25" customHeight="1" x14ac:dyDescent="0.2">
      <c r="A25" s="26" t="s">
        <v>74</v>
      </c>
      <c r="B25" s="5" t="s">
        <v>128</v>
      </c>
      <c r="C25" s="28" t="s">
        <v>88</v>
      </c>
      <c r="D25" s="5" t="s">
        <v>93</v>
      </c>
      <c r="E25" s="28">
        <v>30</v>
      </c>
      <c r="F25" s="5" t="s">
        <v>107</v>
      </c>
      <c r="G25" s="5" t="s">
        <v>126</v>
      </c>
      <c r="H25" s="29" t="s">
        <v>127</v>
      </c>
      <c r="I25" s="29">
        <v>0.44582431597709798</v>
      </c>
      <c r="J25" s="29">
        <v>0.45217438992226405</v>
      </c>
      <c r="K25" s="29">
        <v>0.45791159963977673</v>
      </c>
      <c r="L25" s="29">
        <v>0.46322587748055455</v>
      </c>
      <c r="M25" s="29">
        <v>0.46823059613210666</v>
      </c>
      <c r="N25" s="29">
        <v>0.4729988833024556</v>
      </c>
      <c r="O25" s="29">
        <v>0.47758067007727284</v>
      </c>
      <c r="P25" s="29">
        <v>0.48201157026771557</v>
      </c>
      <c r="Q25" s="29">
        <v>0.48631787979478469</v>
      </c>
      <c r="R25" s="29">
        <v>0.49051956807077812</v>
      </c>
      <c r="S25" s="29">
        <v>0.49263215763556323</v>
      </c>
      <c r="T25" s="29">
        <v>0.49466795373995137</v>
      </c>
      <c r="U25" s="29">
        <v>0.496636876287115</v>
      </c>
      <c r="V25" s="29">
        <v>0.49854703911631937</v>
      </c>
      <c r="W25" s="29">
        <v>0.50040516345746422</v>
      </c>
      <c r="X25" s="29">
        <v>0.50221687945014371</v>
      </c>
      <c r="Y25" s="29">
        <v>0.50398695023228091</v>
      </c>
      <c r="Z25" s="29">
        <v>0.50571944129824198</v>
      </c>
      <c r="AA25" s="29">
        <v>0.5074178504227238</v>
      </c>
      <c r="AB25" s="29">
        <v>0.50908520868034846</v>
      </c>
      <c r="AC25" s="29">
        <v>0.51072415994979359</v>
      </c>
      <c r="AD25" s="29">
        <v>0.5123370241774472</v>
      </c>
      <c r="AE25" s="29">
        <v>0.51392584822578646</v>
      </c>
      <c r="AF25" s="29">
        <v>0.51549244712014253</v>
      </c>
      <c r="AG25" s="29">
        <v>0.51703843779057124</v>
      </c>
      <c r="AH25" s="29">
        <v>0.51856526689008553</v>
      </c>
      <c r="AI25" s="29">
        <v>0.52007423389495977</v>
      </c>
      <c r="AJ25" s="29">
        <v>0.52156651041587609</v>
      </c>
      <c r="AK25" s="29">
        <v>0.52304315644212318</v>
      </c>
      <c r="AL25" s="29">
        <v>0.52450513408540234</v>
      </c>
    </row>
    <row r="26" spans="1:39" ht="14.25" hidden="1" customHeight="1" x14ac:dyDescent="0.2">
      <c r="A26" s="5"/>
      <c r="B26" s="5" t="s">
        <v>129</v>
      </c>
      <c r="C26" s="28" t="s">
        <v>88</v>
      </c>
      <c r="D26" s="5" t="s">
        <v>95</v>
      </c>
      <c r="E26" s="28">
        <v>30</v>
      </c>
      <c r="F26" s="5" t="s">
        <v>107</v>
      </c>
      <c r="G26" s="5" t="s">
        <v>126</v>
      </c>
      <c r="H26" s="29" t="s">
        <v>127</v>
      </c>
      <c r="I26" s="29">
        <v>0.43334061959203796</v>
      </c>
      <c r="J26" s="29">
        <v>0.43597600070467696</v>
      </c>
      <c r="K26" s="29">
        <v>0.43830718796365753</v>
      </c>
      <c r="L26" s="29">
        <v>0.44042925941363098</v>
      </c>
      <c r="M26" s="29">
        <v>0.44239874932998358</v>
      </c>
      <c r="N26" s="29">
        <v>0.44425200880029264</v>
      </c>
      <c r="O26" s="29">
        <v>0.44601379224306259</v>
      </c>
      <c r="P26" s="29">
        <v>0.44770171549529003</v>
      </c>
      <c r="Q26" s="29">
        <v>0.44932875919604692</v>
      </c>
      <c r="R26" s="29">
        <v>0.45090476323462791</v>
      </c>
      <c r="S26" s="29">
        <v>0.45193736388034378</v>
      </c>
      <c r="T26" s="29">
        <v>0.45293260570251304</v>
      </c>
      <c r="U26" s="29">
        <v>0.45389535491880367</v>
      </c>
      <c r="V26" s="29">
        <v>0.45482958678047547</v>
      </c>
      <c r="W26" s="29">
        <v>0.45573859040701697</v>
      </c>
      <c r="X26" s="29">
        <v>0.45662511797552663</v>
      </c>
      <c r="Y26" s="29">
        <v>0.45749149546702589</v>
      </c>
      <c r="Z26" s="29">
        <v>0.45833970627209286</v>
      </c>
      <c r="AA26" s="29">
        <v>0.45917145526286463</v>
      </c>
      <c r="AB26" s="29">
        <v>0.45998821856226896</v>
      </c>
      <c r="AC26" s="29">
        <v>0.46079128267714309</v>
      </c>
      <c r="AD26" s="29">
        <v>0.46158177561034452</v>
      </c>
      <c r="AE26" s="29">
        <v>0.4623606918464625</v>
      </c>
      <c r="AF26" s="29">
        <v>0.4631289126034977</v>
      </c>
      <c r="AG26" s="29">
        <v>0.46388722238722568</v>
      </c>
      <c r="AH26" s="29">
        <v>0.46463632262947052</v>
      </c>
      <c r="AI26" s="29">
        <v>0.46537684300551585</v>
      </c>
      <c r="AJ26" s="29">
        <v>0.46610935088883637</v>
      </c>
      <c r="AK26" s="29">
        <v>0.46683435929917755</v>
      </c>
      <c r="AL26" s="29">
        <v>0.46755233362309545</v>
      </c>
    </row>
    <row r="27" spans="1:39" ht="14.25" hidden="1" customHeight="1" x14ac:dyDescent="0.2">
      <c r="A27" s="5"/>
      <c r="B27" s="5" t="s">
        <v>130</v>
      </c>
      <c r="C27" s="28" t="s">
        <v>88</v>
      </c>
      <c r="D27" s="5" t="s">
        <v>89</v>
      </c>
      <c r="E27" s="28">
        <v>30</v>
      </c>
      <c r="F27" s="5" t="s">
        <v>107</v>
      </c>
      <c r="G27" s="5" t="s">
        <v>131</v>
      </c>
      <c r="H27" s="29" t="s">
        <v>132</v>
      </c>
      <c r="I27" s="29">
        <v>0.38782355480747793</v>
      </c>
      <c r="J27" s="29">
        <v>0.39530801736504489</v>
      </c>
      <c r="K27" s="29">
        <v>0.40215930589996962</v>
      </c>
      <c r="L27" s="29">
        <v>0.40857297586102703</v>
      </c>
      <c r="M27" s="29">
        <v>0.41466593658712181</v>
      </c>
      <c r="N27" s="29">
        <v>0.42051369192808141</v>
      </c>
      <c r="O27" s="29">
        <v>0.42616785013446634</v>
      </c>
      <c r="P27" s="29">
        <v>0.4316652550574272</v>
      </c>
      <c r="Q27" s="29">
        <v>0.4370331328078037</v>
      </c>
      <c r="R27" s="29">
        <v>0.44229217409971833</v>
      </c>
      <c r="S27" s="29">
        <v>0.44470847261799229</v>
      </c>
      <c r="T27" s="29">
        <v>0.44704479394281688</v>
      </c>
      <c r="U27" s="29">
        <v>0.44931143467365758</v>
      </c>
      <c r="V27" s="29">
        <v>0.45151682099863127</v>
      </c>
      <c r="W27" s="29">
        <v>0.45366793614903006</v>
      </c>
      <c r="X27" s="29">
        <v>0.45577063228678621</v>
      </c>
      <c r="Y27" s="29">
        <v>0.45782986240861201</v>
      </c>
      <c r="Z27" s="29">
        <v>0.45984985568828601</v>
      </c>
      <c r="AA27" s="29">
        <v>0.46183425204714396</v>
      </c>
      <c r="AB27" s="29">
        <v>0.46378620682740812</v>
      </c>
      <c r="AC27" s="29">
        <v>0.46570847320228759</v>
      </c>
      <c r="AD27" s="29">
        <v>0.46760346777492712</v>
      </c>
      <c r="AE27" s="29">
        <v>0.46947332332130809</v>
      </c>
      <c r="AF27" s="29">
        <v>0.47131993158733965</v>
      </c>
      <c r="AG27" s="29">
        <v>0.47314497830954466</v>
      </c>
      <c r="AH27" s="29">
        <v>0.47494997209595202</v>
      </c>
      <c r="AI27" s="29">
        <v>0.47673626841546812</v>
      </c>
      <c r="AJ27" s="29">
        <v>0.47850508965758959</v>
      </c>
      <c r="AK27" s="29">
        <v>0.48025754201059023</v>
      </c>
      <c r="AL27" s="29">
        <v>0.48199462974524304</v>
      </c>
    </row>
    <row r="28" spans="1:39" ht="14.25" customHeight="1" x14ac:dyDescent="0.2">
      <c r="A28" s="26"/>
      <c r="B28" s="5" t="s">
        <v>133</v>
      </c>
      <c r="C28" s="28" t="s">
        <v>88</v>
      </c>
      <c r="D28" s="5" t="s">
        <v>93</v>
      </c>
      <c r="E28" s="28">
        <v>30</v>
      </c>
      <c r="F28" s="5" t="s">
        <v>107</v>
      </c>
      <c r="G28" s="5" t="s">
        <v>131</v>
      </c>
      <c r="H28" s="29" t="s">
        <v>132</v>
      </c>
      <c r="I28" s="29">
        <v>0.38318582438075044</v>
      </c>
      <c r="J28" s="29">
        <v>0.38906202286088387</v>
      </c>
      <c r="K28" s="29">
        <v>0.39441204813142344</v>
      </c>
      <c r="L28" s="29">
        <v>0.39939896618672671</v>
      </c>
      <c r="M28" s="29">
        <v>0.40412011289365513</v>
      </c>
      <c r="N28" s="29">
        <v>0.40863827188209645</v>
      </c>
      <c r="O28" s="29">
        <v>0.41299631137378862</v>
      </c>
      <c r="P28" s="29">
        <v>0.41722480752651159</v>
      </c>
      <c r="Q28" s="29">
        <v>0.42134633664432736</v>
      </c>
      <c r="R28" s="29">
        <v>0.42537804342142516</v>
      </c>
      <c r="S28" s="29">
        <v>0.4273332546996314</v>
      </c>
      <c r="T28" s="29">
        <v>0.4292225351244614</v>
      </c>
      <c r="U28" s="29">
        <v>0.43105440140655948</v>
      </c>
      <c r="V28" s="29">
        <v>0.43283581966444867</v>
      </c>
      <c r="W28" s="29">
        <v>0.43457256039500103</v>
      </c>
      <c r="X28" s="29">
        <v>0.43626945734195161</v>
      </c>
      <c r="Y28" s="29">
        <v>0.43793059988669281</v>
      </c>
      <c r="Z28" s="29">
        <v>0.43955947845030435</v>
      </c>
      <c r="AA28" s="29">
        <v>0.44115909603941594</v>
      </c>
      <c r="AB28" s="29">
        <v>0.44273205497635343</v>
      </c>
      <c r="AC28" s="29">
        <v>0.44428062515723227</v>
      </c>
      <c r="AD28" s="29">
        <v>0.44580679836682641</v>
      </c>
      <c r="AE28" s="29">
        <v>0.44731233193432951</v>
      </c>
      <c r="AF28" s="29">
        <v>0.44879878414567365</v>
      </c>
      <c r="AG28" s="29">
        <v>0.45026754321253537</v>
      </c>
      <c r="AH28" s="29">
        <v>0.45171985115561814</v>
      </c>
      <c r="AI28" s="29">
        <v>0.4531568236373657</v>
      </c>
      <c r="AJ28" s="29">
        <v>0.45457946654150455</v>
      </c>
      <c r="AK28" s="29">
        <v>0.45598868991946362</v>
      </c>
      <c r="AL28" s="29">
        <v>0.45738531979008845</v>
      </c>
    </row>
    <row r="29" spans="1:39" ht="14.25" hidden="1" customHeight="1" x14ac:dyDescent="0.2">
      <c r="A29" s="5"/>
      <c r="B29" s="5" t="s">
        <v>134</v>
      </c>
      <c r="C29" s="28" t="s">
        <v>88</v>
      </c>
      <c r="D29" s="5" t="s">
        <v>95</v>
      </c>
      <c r="E29" s="28">
        <v>30</v>
      </c>
      <c r="F29" s="5" t="s">
        <v>107</v>
      </c>
      <c r="G29" s="5" t="s">
        <v>131</v>
      </c>
      <c r="H29" s="29" t="s">
        <v>132</v>
      </c>
      <c r="I29" s="29">
        <v>0.37218507033697829</v>
      </c>
      <c r="J29" s="29">
        <v>0.37458912312733494</v>
      </c>
      <c r="K29" s="29">
        <v>0.37673201096614739</v>
      </c>
      <c r="L29" s="29">
        <v>0.37869536289563877</v>
      </c>
      <c r="M29" s="29">
        <v>0.3805277162912829</v>
      </c>
      <c r="N29" s="29">
        <v>0.38226028029787856</v>
      </c>
      <c r="O29" s="29">
        <v>0.3839143077659728</v>
      </c>
      <c r="P29" s="29">
        <v>0.38550492273295284</v>
      </c>
      <c r="Q29" s="29">
        <v>0.3870432696974121</v>
      </c>
      <c r="R29" s="29">
        <v>0.38853779667425931</v>
      </c>
      <c r="S29" s="29">
        <v>0.38949505976540283</v>
      </c>
      <c r="T29" s="29">
        <v>0.3904202485222889</v>
      </c>
      <c r="U29" s="29">
        <v>0.39131754082519421</v>
      </c>
      <c r="V29" s="29">
        <v>0.39219034961718169</v>
      </c>
      <c r="W29" s="29">
        <v>0.39304149876441918</v>
      </c>
      <c r="X29" s="29">
        <v>0.39387335114238875</v>
      </c>
      <c r="Y29" s="29">
        <v>0.39468790371688511</v>
      </c>
      <c r="Z29" s="29">
        <v>0.39548685932344563</v>
      </c>
      <c r="AA29" s="29">
        <v>0.3962716816762239</v>
      </c>
      <c r="AB29" s="29">
        <v>0.39704363809725263</v>
      </c>
      <c r="AC29" s="29">
        <v>0.3978038331140944</v>
      </c>
      <c r="AD29" s="29">
        <v>0.3985532351710756</v>
      </c>
      <c r="AE29" s="29">
        <v>0.39929269808071216</v>
      </c>
      <c r="AF29" s="29">
        <v>0.40002297841074425</v>
      </c>
      <c r="AG29" s="29">
        <v>0.40074474969684798</v>
      </c>
      <c r="AH29" s="29">
        <v>0.40145861415174433</v>
      </c>
      <c r="AI29" s="29">
        <v>0.40216511238173736</v>
      </c>
      <c r="AJ29" s="29">
        <v>0.40286473150405272</v>
      </c>
      <c r="AK29" s="29">
        <v>0.40355791197064339</v>
      </c>
      <c r="AL29" s="29">
        <v>0.40424505333809446</v>
      </c>
    </row>
    <row r="30" spans="1:39" ht="14.25" hidden="1" customHeight="1" x14ac:dyDescent="0.2">
      <c r="A30" s="5"/>
      <c r="B30" s="5" t="s">
        <v>135</v>
      </c>
      <c r="C30" s="28" t="s">
        <v>88</v>
      </c>
      <c r="D30" s="5" t="s">
        <v>89</v>
      </c>
      <c r="E30" s="28">
        <v>30</v>
      </c>
      <c r="F30" s="5" t="s">
        <v>107</v>
      </c>
      <c r="G30" s="5" t="s">
        <v>136</v>
      </c>
      <c r="H30" s="29" t="s">
        <v>137</v>
      </c>
      <c r="I30" s="29">
        <v>0.30051510477478321</v>
      </c>
      <c r="J30" s="29">
        <v>0.30720695567189438</v>
      </c>
      <c r="K30" s="29">
        <v>0.31340966081619004</v>
      </c>
      <c r="L30" s="29">
        <v>0.31927429260449613</v>
      </c>
      <c r="M30" s="29">
        <v>0.32489116697610348</v>
      </c>
      <c r="N30" s="29">
        <v>0.33031861289926406</v>
      </c>
      <c r="O30" s="29">
        <v>0.33559649928152707</v>
      </c>
      <c r="P30" s="29">
        <v>0.3407532890930452</v>
      </c>
      <c r="Q30" s="29">
        <v>0.34581001531370509</v>
      </c>
      <c r="R30" s="29">
        <v>0.3507826621351729</v>
      </c>
      <c r="S30" s="29">
        <v>0.35293366240733709</v>
      </c>
      <c r="T30" s="29">
        <v>0.35502287792033771</v>
      </c>
      <c r="U30" s="29">
        <v>0.35705826310331529</v>
      </c>
      <c r="V30" s="29">
        <v>0.35904632743704812</v>
      </c>
      <c r="W30" s="29">
        <v>0.3609924656752776</v>
      </c>
      <c r="X30" s="29">
        <v>0.36290119878704458</v>
      </c>
      <c r="Y30" s="29">
        <v>0.36477635310953122</v>
      </c>
      <c r="Z30" s="29">
        <v>0.36662119580518843</v>
      </c>
      <c r="AA30" s="29">
        <v>0.36843853882144029</v>
      </c>
      <c r="AB30" s="29">
        <v>0.37023081975394223</v>
      </c>
      <c r="AC30" s="29">
        <v>0.37200016551083276</v>
      </c>
      <c r="AD30" s="29">
        <v>0.37374844298987214</v>
      </c>
      <c r="AE30" s="29">
        <v>0.37547729982389988</v>
      </c>
      <c r="AF30" s="29">
        <v>0.37718819744286075</v>
      </c>
      <c r="AG30" s="29">
        <v>0.37888243812832501</v>
      </c>
      <c r="AH30" s="29">
        <v>0.38056118732483668</v>
      </c>
      <c r="AI30" s="29">
        <v>0.38222549217241542</v>
      </c>
      <c r="AJ30" s="29">
        <v>0.38387629700328152</v>
      </c>
      <c r="AK30" s="29">
        <v>0.3855144563807566</v>
      </c>
      <c r="AL30" s="29">
        <v>0.38714074613386334</v>
      </c>
    </row>
    <row r="31" spans="1:39" ht="14.25" customHeight="1" x14ac:dyDescent="0.2">
      <c r="A31" s="26"/>
      <c r="B31" s="5" t="s">
        <v>138</v>
      </c>
      <c r="C31" s="28" t="s">
        <v>88</v>
      </c>
      <c r="D31" s="5" t="s">
        <v>93</v>
      </c>
      <c r="E31" s="28">
        <v>30</v>
      </c>
      <c r="F31" s="5" t="s">
        <v>107</v>
      </c>
      <c r="G31" s="5" t="s">
        <v>136</v>
      </c>
      <c r="H31" s="29" t="s">
        <v>137</v>
      </c>
      <c r="I31" s="29">
        <v>0.29670484989304574</v>
      </c>
      <c r="J31" s="29">
        <v>0.30192679871043299</v>
      </c>
      <c r="K31" s="29">
        <v>0.30674226308355346</v>
      </c>
      <c r="L31" s="29">
        <v>0.31127721633998578</v>
      </c>
      <c r="M31" s="29">
        <v>0.31560685333007005</v>
      </c>
      <c r="N31" s="29">
        <v>0.31977967627406123</v>
      </c>
      <c r="O31" s="29">
        <v>0.32382880214745741</v>
      </c>
      <c r="P31" s="29">
        <v>0.32777785194098241</v>
      </c>
      <c r="Q31" s="29">
        <v>0.33164426652057705</v>
      </c>
      <c r="R31" s="29">
        <v>0.33544129067210815</v>
      </c>
      <c r="S31" s="29">
        <v>0.33717921977701015</v>
      </c>
      <c r="T31" s="29">
        <v>0.33886621533796496</v>
      </c>
      <c r="U31" s="29">
        <v>0.34050885676709414</v>
      </c>
      <c r="V31" s="29">
        <v>0.34211252559801619</v>
      </c>
      <c r="W31" s="29">
        <v>0.34368167971108554</v>
      </c>
      <c r="X31" s="29">
        <v>0.34522005331701472</v>
      </c>
      <c r="Y31" s="29">
        <v>0.34673080558448127</v>
      </c>
      <c r="Z31" s="29">
        <v>0.34821663296751787</v>
      </c>
      <c r="AA31" s="29">
        <v>0.34967985537800644</v>
      </c>
      <c r="AB31" s="29">
        <v>0.35112248318729467</v>
      </c>
      <c r="AC31" s="29">
        <v>0.35254626995760163</v>
      </c>
      <c r="AD31" s="29">
        <v>0.35395275440186869</v>
      </c>
      <c r="AE31" s="29">
        <v>0.35534329410913218</v>
      </c>
      <c r="AF31" s="29">
        <v>0.35671909290159287</v>
      </c>
      <c r="AG31" s="29">
        <v>0.35808122321403385</v>
      </c>
      <c r="AH31" s="29">
        <v>0.35943064454436613</v>
      </c>
      <c r="AI31" s="29">
        <v>0.36076821877498899</v>
      </c>
      <c r="AJ31" s="29">
        <v>0.36209472298097994</v>
      </c>
      <c r="AK31" s="29">
        <v>0.363410860204118</v>
      </c>
      <c r="AL31" s="29">
        <v>0.36471726856851377</v>
      </c>
    </row>
    <row r="32" spans="1:39" ht="14.25" hidden="1" customHeight="1" x14ac:dyDescent="0.2">
      <c r="A32" s="5"/>
      <c r="B32" s="5" t="s">
        <v>139</v>
      </c>
      <c r="C32" s="28" t="s">
        <v>88</v>
      </c>
      <c r="D32" s="5" t="s">
        <v>95</v>
      </c>
      <c r="E32" s="28">
        <v>30</v>
      </c>
      <c r="F32" s="5" t="s">
        <v>107</v>
      </c>
      <c r="G32" s="5" t="s">
        <v>136</v>
      </c>
      <c r="H32" s="29" t="s">
        <v>137</v>
      </c>
      <c r="I32" s="29">
        <v>0.28775149985781989</v>
      </c>
      <c r="J32" s="29">
        <v>0.28983617237212339</v>
      </c>
      <c r="K32" s="29">
        <v>0.29171908719855</v>
      </c>
      <c r="L32" s="29">
        <v>0.29346330519854069</v>
      </c>
      <c r="M32" s="29">
        <v>0.295106322937363</v>
      </c>
      <c r="N32" s="29">
        <v>0.29667225040702783</v>
      </c>
      <c r="O32" s="29">
        <v>0.29817750606629773</v>
      </c>
      <c r="P32" s="29">
        <v>0.29963377368359773</v>
      </c>
      <c r="Q32" s="29">
        <v>0.30104966271534794</v>
      </c>
      <c r="R32" s="29">
        <v>0.30243169950417242</v>
      </c>
      <c r="S32" s="29">
        <v>0.30328494883366719</v>
      </c>
      <c r="T32" s="29">
        <v>0.30411341978657774</v>
      </c>
      <c r="U32" s="29">
        <v>0.30492033989960021</v>
      </c>
      <c r="V32" s="29">
        <v>0.30570834577269618</v>
      </c>
      <c r="W32" s="29">
        <v>0.30647961892641634</v>
      </c>
      <c r="X32" s="29">
        <v>0.30723598475230407</v>
      </c>
      <c r="Y32" s="29">
        <v>0.30797898596579332</v>
      </c>
      <c r="Z32" s="29">
        <v>0.30870993805795133</v>
      </c>
      <c r="AA32" s="29">
        <v>0.30942997179146881</v>
      </c>
      <c r="AB32" s="29">
        <v>0.31014006621028567</v>
      </c>
      <c r="AC32" s="29">
        <v>0.31084107459477478</v>
      </c>
      <c r="AD32" s="29">
        <v>0.31153374509696408</v>
      </c>
      <c r="AE32" s="29">
        <v>0.31221873731240057</v>
      </c>
      <c r="AF32" s="29">
        <v>0.31289663571215171</v>
      </c>
      <c r="AG32" s="29">
        <v>0.31356796062254721</v>
      </c>
      <c r="AH32" s="29">
        <v>0.31423317727081423</v>
      </c>
      <c r="AI32" s="29">
        <v>0.31489270329139135</v>
      </c>
      <c r="AJ32" s="29">
        <v>0.31554691499681436</v>
      </c>
      <c r="AK32" s="29">
        <v>0.31619615264930889</v>
      </c>
      <c r="AL32" s="29">
        <v>0.31684072491821319</v>
      </c>
    </row>
    <row r="33" spans="1:38" ht="14.25" hidden="1" customHeight="1" x14ac:dyDescent="0.2">
      <c r="A33" s="5"/>
      <c r="B33" s="5" t="s">
        <v>140</v>
      </c>
      <c r="C33" s="28" t="s">
        <v>88</v>
      </c>
      <c r="D33" s="5" t="s">
        <v>89</v>
      </c>
      <c r="E33" s="28">
        <v>30</v>
      </c>
      <c r="F33" s="5" t="s">
        <v>107</v>
      </c>
      <c r="G33" s="5" t="s">
        <v>102</v>
      </c>
      <c r="H33" s="29" t="s">
        <v>141</v>
      </c>
      <c r="I33" s="29">
        <v>0.52687940817654255</v>
      </c>
      <c r="J33" s="29">
        <v>0.53292062695391562</v>
      </c>
      <c r="K33" s="29">
        <v>0.53858950573918452</v>
      </c>
      <c r="L33" s="29">
        <v>0.54400126834508433</v>
      </c>
      <c r="M33" s="29">
        <v>0.54922473795585469</v>
      </c>
      <c r="N33" s="29">
        <v>0.55430433060424034</v>
      </c>
      <c r="O33" s="29">
        <v>0.55927038691900122</v>
      </c>
      <c r="P33" s="29">
        <v>0.56414455608610115</v>
      </c>
      <c r="Q33" s="29">
        <v>0.56894282856722189</v>
      </c>
      <c r="R33" s="29">
        <v>0.57367735143311038</v>
      </c>
      <c r="S33" s="29">
        <v>0.57560756942145153</v>
      </c>
      <c r="T33" s="29">
        <v>0.57749097160131102</v>
      </c>
      <c r="U33" s="29">
        <v>0.57933359671020301</v>
      </c>
      <c r="V33" s="29">
        <v>0.5811403851115593</v>
      </c>
      <c r="W33" s="29">
        <v>0.58291543005753954</v>
      </c>
      <c r="X33" s="29">
        <v>0.58466216096657508</v>
      </c>
      <c r="Y33" s="29">
        <v>0.5863834796625087</v>
      </c>
      <c r="Z33" s="29">
        <v>0.58808186335863433</v>
      </c>
      <c r="AA33" s="29">
        <v>0.58975944367639344</v>
      </c>
      <c r="AB33" s="29">
        <v>0.59141806809495223</v>
      </c>
      <c r="AC33" s="29">
        <v>0.59305934832069818</v>
      </c>
      <c r="AD33" s="29">
        <v>0.5946846987819574</v>
      </c>
      <c r="AE33" s="29">
        <v>0.59629536757365664</v>
      </c>
      <c r="AF33" s="29">
        <v>0.59789246156216758</v>
      </c>
      <c r="AG33" s="29">
        <v>0.59947696692495089</v>
      </c>
      <c r="AH33" s="29">
        <v>0.60104976608642102</v>
      </c>
      <c r="AI33" s="29">
        <v>0.60261165178318066</v>
      </c>
      <c r="AJ33" s="29">
        <v>0.60416333882347162</v>
      </c>
      <c r="AK33" s="29">
        <v>0.60570547398010577</v>
      </c>
      <c r="AL33" s="29">
        <v>0.60723864436150887</v>
      </c>
    </row>
    <row r="34" spans="1:38" ht="14.25" customHeight="1" x14ac:dyDescent="0.2">
      <c r="A34" s="26"/>
      <c r="B34" s="5" t="s">
        <v>142</v>
      </c>
      <c r="C34" s="28" t="s">
        <v>88</v>
      </c>
      <c r="D34" s="5" t="s">
        <v>93</v>
      </c>
      <c r="E34" s="28">
        <v>30</v>
      </c>
      <c r="F34" s="5" t="s">
        <v>107</v>
      </c>
      <c r="G34" s="5" t="s">
        <v>102</v>
      </c>
      <c r="H34" s="29" t="s">
        <v>141</v>
      </c>
      <c r="I34" s="29">
        <v>0.5237584355264171</v>
      </c>
      <c r="J34" s="29">
        <v>0.52845255128945412</v>
      </c>
      <c r="K34" s="29">
        <v>0.53283674465505648</v>
      </c>
      <c r="L34" s="29">
        <v>0.53700706347018767</v>
      </c>
      <c r="M34" s="29">
        <v>0.54102083974009629</v>
      </c>
      <c r="N34" s="29">
        <v>0.54491505378369576</v>
      </c>
      <c r="O34" s="29">
        <v>0.54871495550313332</v>
      </c>
      <c r="P34" s="29">
        <v>0.55243855462591074</v>
      </c>
      <c r="Q34" s="29">
        <v>0.5560991488687349</v>
      </c>
      <c r="R34" s="29">
        <v>0.55970683666427024</v>
      </c>
      <c r="S34" s="29">
        <v>0.56126946768386687</v>
      </c>
      <c r="T34" s="29">
        <v>0.56279326463177237</v>
      </c>
      <c r="U34" s="29">
        <v>0.56428324395377505</v>
      </c>
      <c r="V34" s="29">
        <v>0.56574350877811153</v>
      </c>
      <c r="W34" s="29">
        <v>0.56717745799737462</v>
      </c>
      <c r="X34" s="29">
        <v>0.56858793874520752</v>
      </c>
      <c r="Y34" s="29">
        <v>0.56997735971681185</v>
      </c>
      <c r="Z34" s="29">
        <v>0.57134777681250593</v>
      </c>
      <c r="AA34" s="29">
        <v>0.57270095883958938</v>
      </c>
      <c r="AB34" s="29">
        <v>0.57403843859745129</v>
      </c>
      <c r="AC34" s="29">
        <v>0.57536155308241399</v>
      </c>
      <c r="AD34" s="29">
        <v>0.57667147547984898</v>
      </c>
      <c r="AE34" s="29">
        <v>0.57796924087794888</v>
      </c>
      <c r="AF34" s="29">
        <v>0.57925576712601357</v>
      </c>
      <c r="AG34" s="29">
        <v>0.58053187189754518</v>
      </c>
      <c r="AH34" s="29">
        <v>0.58179828675779088</v>
      </c>
      <c r="AI34" s="29">
        <v>0.58305566884545112</v>
      </c>
      <c r="AJ34" s="29">
        <v>0.58430461063823169</v>
      </c>
      <c r="AK34" s="29">
        <v>0.58554564816745369</v>
      </c>
      <c r="AL34" s="29">
        <v>0.58677926796822832</v>
      </c>
    </row>
    <row r="35" spans="1:38" ht="14.25" hidden="1" customHeight="1" x14ac:dyDescent="0.2">
      <c r="A35" s="5"/>
      <c r="B35" s="5" t="s">
        <v>143</v>
      </c>
      <c r="C35" s="28" t="s">
        <v>88</v>
      </c>
      <c r="D35" s="5" t="s">
        <v>95</v>
      </c>
      <c r="E35" s="28">
        <v>30</v>
      </c>
      <c r="F35" s="5" t="s">
        <v>107</v>
      </c>
      <c r="G35" s="5" t="s">
        <v>102</v>
      </c>
      <c r="H35" s="29" t="s">
        <v>141</v>
      </c>
      <c r="I35" s="29">
        <v>0.51647937638621777</v>
      </c>
      <c r="J35" s="29">
        <v>0.51831784742910536</v>
      </c>
      <c r="K35" s="29">
        <v>0.52000181742522222</v>
      </c>
      <c r="L35" s="29">
        <v>0.52157934177852805</v>
      </c>
      <c r="M35" s="29">
        <v>0.52307905853569092</v>
      </c>
      <c r="N35" s="29">
        <v>0.52451941520489309</v>
      </c>
      <c r="O35" s="29">
        <v>0.52591299341907161</v>
      </c>
      <c r="P35" s="29">
        <v>0.52726875838548015</v>
      </c>
      <c r="Q35" s="29">
        <v>0.52859332398470216</v>
      </c>
      <c r="R35" s="29">
        <v>0.52989170900601834</v>
      </c>
      <c r="S35" s="29">
        <v>0.53066781191999957</v>
      </c>
      <c r="T35" s="29">
        <v>0.53142472121695805</v>
      </c>
      <c r="U35" s="29">
        <v>0.5321649252370978</v>
      </c>
      <c r="V35" s="29">
        <v>0.53289045818311054</v>
      </c>
      <c r="W35" s="29">
        <v>0.53360300427339524</v>
      </c>
      <c r="X35" s="29">
        <v>0.53430397365651905</v>
      </c>
      <c r="Y35" s="29">
        <v>0.53499455880232705</v>
      </c>
      <c r="Z35" s="29">
        <v>0.53567577710022474</v>
      </c>
      <c r="AA35" s="29">
        <v>0.53634850352418939</v>
      </c>
      <c r="AB35" s="29">
        <v>0.53701349602016768</v>
      </c>
      <c r="AC35" s="29">
        <v>0.53767141547850583</v>
      </c>
      <c r="AD35" s="29">
        <v>0.53832284162062216</v>
      </c>
      <c r="AE35" s="29">
        <v>0.53896828576343192</v>
      </c>
      <c r="AF35" s="29">
        <v>0.53960820116997654</v>
      </c>
      <c r="AG35" s="29">
        <v>0.54024299151400146</v>
      </c>
      <c r="AH35" s="29">
        <v>0.54087301785635089</v>
      </c>
      <c r="AI35" s="29">
        <v>0.54149860443645315</v>
      </c>
      <c r="AJ35" s="29">
        <v>0.54212004351244558</v>
      </c>
      <c r="AK35" s="29">
        <v>0.54273759943148259</v>
      </c>
      <c r="AL35" s="29">
        <v>0.54335151207261045</v>
      </c>
    </row>
    <row r="36" spans="1:38" ht="14.25" hidden="1" customHeight="1" x14ac:dyDescent="0.2">
      <c r="A36" s="5"/>
      <c r="B36" s="5" t="s">
        <v>144</v>
      </c>
      <c r="C36" s="28" t="s">
        <v>88</v>
      </c>
      <c r="D36" s="5" t="s">
        <v>89</v>
      </c>
      <c r="E36" s="28">
        <v>30</v>
      </c>
      <c r="F36" s="5" t="s">
        <v>107</v>
      </c>
      <c r="G36" s="5" t="s">
        <v>145</v>
      </c>
      <c r="H36" s="29" t="s">
        <v>146</v>
      </c>
      <c r="I36" s="29">
        <v>0.51409834328522785</v>
      </c>
      <c r="J36" s="29">
        <v>0.52008966728907746</v>
      </c>
      <c r="K36" s="29">
        <v>0.5257177526376251</v>
      </c>
      <c r="L36" s="29">
        <v>0.53109500665665965</v>
      </c>
      <c r="M36" s="29">
        <v>0.53628857024274568</v>
      </c>
      <c r="N36" s="29">
        <v>0.54134177374005865</v>
      </c>
      <c r="O36" s="29">
        <v>0.54628421614259703</v>
      </c>
      <c r="P36" s="29">
        <v>0.55113701745187749</v>
      </c>
      <c r="Q36" s="29">
        <v>0.5559157772648331</v>
      </c>
      <c r="R36" s="29">
        <v>0.56063234573384491</v>
      </c>
      <c r="S36" s="29">
        <v>0.56254593673303077</v>
      </c>
      <c r="T36" s="29">
        <v>0.56441385627150786</v>
      </c>
      <c r="U36" s="29">
        <v>0.56624199547819276</v>
      </c>
      <c r="V36" s="29">
        <v>0.56803517395615721</v>
      </c>
      <c r="W36" s="29">
        <v>0.5697973849036656</v>
      </c>
      <c r="X36" s="29">
        <v>0.57153197391175292</v>
      </c>
      <c r="Y36" s="29">
        <v>0.57324177187318637</v>
      </c>
      <c r="Z36" s="29">
        <v>0.57492919544920251</v>
      </c>
      <c r="AA36" s="29">
        <v>0.57659632415670103</v>
      </c>
      <c r="AB36" s="29">
        <v>0.57824496031577199</v>
      </c>
      <c r="AC36" s="29">
        <v>0.57987667623686612</v>
      </c>
      <c r="AD36" s="29">
        <v>0.581492851774563</v>
      </c>
      <c r="AE36" s="29">
        <v>0.58309470451583278</v>
      </c>
      <c r="AF36" s="29">
        <v>0.58468331427122766</v>
      </c>
      <c r="AG36" s="29">
        <v>0.58625964311246248</v>
      </c>
      <c r="AH36" s="29">
        <v>0.58782455189430582</v>
      </c>
      <c r="AI36" s="29">
        <v>0.58937881397600878</v>
      </c>
      <c r="AJ36" s="29">
        <v>0.59092312669331337</v>
      </c>
      <c r="AK36" s="29">
        <v>0.5924581210095633</v>
      </c>
      <c r="AL36" s="29">
        <v>0.59398436968212975</v>
      </c>
    </row>
    <row r="37" spans="1:38" ht="14.25" customHeight="1" x14ac:dyDescent="0.2">
      <c r="A37" s="26"/>
      <c r="B37" s="5" t="s">
        <v>147</v>
      </c>
      <c r="C37" s="28" t="s">
        <v>88</v>
      </c>
      <c r="D37" s="5" t="s">
        <v>93</v>
      </c>
      <c r="E37" s="28">
        <v>30</v>
      </c>
      <c r="F37" s="5" t="s">
        <v>107</v>
      </c>
      <c r="G37" s="5" t="s">
        <v>145</v>
      </c>
      <c r="H37" s="29" t="s">
        <v>146</v>
      </c>
      <c r="I37" s="29">
        <v>0.51102921488188291</v>
      </c>
      <c r="J37" s="29">
        <v>0.51568192032513638</v>
      </c>
      <c r="K37" s="29">
        <v>0.52003227899587168</v>
      </c>
      <c r="L37" s="29">
        <v>0.524173990984102</v>
      </c>
      <c r="M37" s="29">
        <v>0.52816298689339902</v>
      </c>
      <c r="N37" s="29">
        <v>0.53203534310986045</v>
      </c>
      <c r="O37" s="29">
        <v>0.5358156923366526</v>
      </c>
      <c r="P37" s="29">
        <v>0.53952160407836502</v>
      </c>
      <c r="Q37" s="29">
        <v>0.54316605100738735</v>
      </c>
      <c r="R37" s="29">
        <v>0.54675888471414624</v>
      </c>
      <c r="S37" s="29">
        <v>0.54830776299561845</v>
      </c>
      <c r="T37" s="29">
        <v>0.54981875645064138</v>
      </c>
      <c r="U37" s="29">
        <v>0.55129675890491514</v>
      </c>
      <c r="V37" s="29">
        <v>0.55274577319137419</v>
      </c>
      <c r="W37" s="29">
        <v>0.55416911512137668</v>
      </c>
      <c r="X37" s="29">
        <v>0.55556956223431653</v>
      </c>
      <c r="Y37" s="29">
        <v>0.55694946434816839</v>
      </c>
      <c r="Z37" s="29">
        <v>0.558310827109607</v>
      </c>
      <c r="AA37" s="29">
        <v>0.55965537608988081</v>
      </c>
      <c r="AB37" s="29">
        <v>0.56098460662121508</v>
      </c>
      <c r="AC37" s="29">
        <v>0.56229982301890358</v>
      </c>
      <c r="AD37" s="29">
        <v>0.56360216979142208</v>
      </c>
      <c r="AE37" s="29">
        <v>0.56489265672566202</v>
      </c>
      <c r="AF37" s="29">
        <v>0.566172179235365</v>
      </c>
      <c r="AG37" s="29">
        <v>0.5674415350071339</v>
      </c>
      <c r="AH37" s="29">
        <v>0.56870143772411375</v>
      </c>
      <c r="AI37" s="29">
        <v>0.56995252846215716</v>
      </c>
      <c r="AJ37" s="29">
        <v>0.5711953852166709</v>
      </c>
      <c r="AK37" s="29">
        <v>0.57243053091643081</v>
      </c>
      <c r="AL37" s="29">
        <v>0.57365844020386925</v>
      </c>
    </row>
    <row r="38" spans="1:38" ht="14.25" hidden="1" customHeight="1" x14ac:dyDescent="0.2">
      <c r="A38" s="5"/>
      <c r="B38" s="5" t="s">
        <v>148</v>
      </c>
      <c r="C38" s="28" t="s">
        <v>88</v>
      </c>
      <c r="D38" s="5" t="s">
        <v>95</v>
      </c>
      <c r="E38" s="28">
        <v>30</v>
      </c>
      <c r="F38" s="5" t="s">
        <v>107</v>
      </c>
      <c r="G38" s="5" t="s">
        <v>145</v>
      </c>
      <c r="H38" s="29" t="s">
        <v>146</v>
      </c>
      <c r="I38" s="29">
        <v>0.50387919505052026</v>
      </c>
      <c r="J38" s="29">
        <v>0.50569717082692556</v>
      </c>
      <c r="K38" s="29">
        <v>0.50736442212123956</v>
      </c>
      <c r="L38" s="29">
        <v>0.50892782968945016</v>
      </c>
      <c r="M38" s="29">
        <v>0.51041533156073171</v>
      </c>
      <c r="N38" s="29">
        <v>0.51184492431940998</v>
      </c>
      <c r="O38" s="29">
        <v>0.51322888205778361</v>
      </c>
      <c r="P38" s="29">
        <v>0.51457595084099861</v>
      </c>
      <c r="Q38" s="29">
        <v>0.51589258288246276</v>
      </c>
      <c r="R38" s="29">
        <v>0.5171836742940854</v>
      </c>
      <c r="S38" s="29">
        <v>0.51795302825370915</v>
      </c>
      <c r="T38" s="29">
        <v>0.5187036577577665</v>
      </c>
      <c r="U38" s="29">
        <v>0.51943799032242233</v>
      </c>
      <c r="V38" s="29">
        <v>0.52015801042709342</v>
      </c>
      <c r="W38" s="29">
        <v>0.52086536112178627</v>
      </c>
      <c r="X38" s="29">
        <v>0.52156141808593393</v>
      </c>
      <c r="Y38" s="29">
        <v>0.52224734464110367</v>
      </c>
      <c r="Z38" s="29">
        <v>0.52292413330802201</v>
      </c>
      <c r="AA38" s="29">
        <v>0.52359263767313591</v>
      </c>
      <c r="AB38" s="29">
        <v>0.52425359715545061</v>
      </c>
      <c r="AC38" s="29">
        <v>0.52490765649076021</v>
      </c>
      <c r="AD38" s="29">
        <v>0.52555538122999401</v>
      </c>
      <c r="AE38" s="29">
        <v>0.52619727019163143</v>
      </c>
      <c r="AF38" s="29">
        <v>0.52683376555932504</v>
      </c>
      <c r="AG38" s="29">
        <v>0.52746526113957326</v>
      </c>
      <c r="AH38" s="29">
        <v>0.52809210916758631</v>
      </c>
      <c r="AI38" s="29">
        <v>0.52871462595720786</v>
      </c>
      <c r="AJ38" s="29">
        <v>0.52933309662272876</v>
      </c>
      <c r="AK38" s="29">
        <v>0.52994777904970225</v>
      </c>
      <c r="AL38" s="29">
        <v>0.53055890725366273</v>
      </c>
    </row>
    <row r="39" spans="1:38" ht="14.25" hidden="1" customHeight="1" x14ac:dyDescent="0.2">
      <c r="A39" s="5"/>
      <c r="B39" s="5" t="s">
        <v>149</v>
      </c>
      <c r="C39" s="28" t="s">
        <v>88</v>
      </c>
      <c r="D39" s="5" t="s">
        <v>89</v>
      </c>
      <c r="E39" s="28">
        <v>30</v>
      </c>
      <c r="F39" s="5" t="s">
        <v>107</v>
      </c>
      <c r="G39" s="5" t="s">
        <v>150</v>
      </c>
      <c r="H39" s="29" t="s">
        <v>151</v>
      </c>
      <c r="I39" s="29">
        <v>0.50505873394906864</v>
      </c>
      <c r="J39" s="29">
        <v>0.51101476908893062</v>
      </c>
      <c r="K39" s="29">
        <v>0.51661400263721169</v>
      </c>
      <c r="L39" s="29">
        <v>0.52196684991497244</v>
      </c>
      <c r="M39" s="29">
        <v>0.52713926199433803</v>
      </c>
      <c r="N39" s="29">
        <v>0.53217380134915282</v>
      </c>
      <c r="O39" s="29">
        <v>0.53709954244055591</v>
      </c>
      <c r="P39" s="29">
        <v>0.54193723099603353</v>
      </c>
      <c r="Q39" s="29">
        <v>0.54670219016727262</v>
      </c>
      <c r="R39" s="29">
        <v>0.5514060601064662</v>
      </c>
      <c r="S39" s="29">
        <v>0.55330789140584014</v>
      </c>
      <c r="T39" s="29">
        <v>0.55516486060248105</v>
      </c>
      <c r="U39" s="29">
        <v>0.55698275442680156</v>
      </c>
      <c r="V39" s="29">
        <v>0.55876630707220798</v>
      </c>
      <c r="W39" s="29">
        <v>0.56051944097227235</v>
      </c>
      <c r="X39" s="29">
        <v>0.56224544242978358</v>
      </c>
      <c r="Y39" s="29">
        <v>0.5639470921703893</v>
      </c>
      <c r="Z39" s="29">
        <v>0.56562676402893042</v>
      </c>
      <c r="AA39" s="29">
        <v>0.56728650067054931</v>
      </c>
      <c r="AB39" s="29">
        <v>0.5689280724758683</v>
      </c>
      <c r="AC39" s="29">
        <v>0.57055302389194196</v>
      </c>
      <c r="AD39" s="29">
        <v>0.57216271032052335</v>
      </c>
      <c r="AE39" s="29">
        <v>0.57375832777134994</v>
      </c>
      <c r="AF39" s="29">
        <v>0.57534093691931987</v>
      </c>
      <c r="AG39" s="29">
        <v>0.57691148278697968</v>
      </c>
      <c r="AH39" s="29">
        <v>0.57847081097362629</v>
      </c>
      <c r="AI39" s="29">
        <v>0.58001968113357416</v>
      </c>
      <c r="AJ39" s="29">
        <v>0.58155877824486446</v>
      </c>
      <c r="AK39" s="29">
        <v>0.58308872208934603</v>
      </c>
      <c r="AL39" s="29">
        <v>0.58461007527438058</v>
      </c>
    </row>
    <row r="40" spans="1:38" ht="14.25" customHeight="1" x14ac:dyDescent="0.2">
      <c r="A40" s="26"/>
      <c r="B40" s="5" t="s">
        <v>152</v>
      </c>
      <c r="C40" s="28" t="s">
        <v>88</v>
      </c>
      <c r="D40" s="5" t="s">
        <v>93</v>
      </c>
      <c r="E40" s="28">
        <v>30</v>
      </c>
      <c r="F40" s="5" t="s">
        <v>107</v>
      </c>
      <c r="G40" s="5" t="s">
        <v>150</v>
      </c>
      <c r="H40" s="29" t="s">
        <v>151</v>
      </c>
      <c r="I40" s="29">
        <v>0.50202627320535997</v>
      </c>
      <c r="J40" s="29">
        <v>0.50664969054809039</v>
      </c>
      <c r="K40" s="29">
        <v>0.51097611909827578</v>
      </c>
      <c r="L40" s="29">
        <v>0.51509759845786918</v>
      </c>
      <c r="M40" s="29">
        <v>0.51906906806704622</v>
      </c>
      <c r="N40" s="29">
        <v>0.52292596499119159</v>
      </c>
      <c r="O40" s="29">
        <v>0.52669248540977676</v>
      </c>
      <c r="P40" s="29">
        <v>0.53038588747280679</v>
      </c>
      <c r="Q40" s="29">
        <v>0.53401891395996148</v>
      </c>
      <c r="R40" s="29">
        <v>0.53760124187860925</v>
      </c>
      <c r="S40" s="29">
        <v>0.53914039331955566</v>
      </c>
      <c r="T40" s="29">
        <v>0.54064233130269246</v>
      </c>
      <c r="U40" s="29">
        <v>0.54211186292873237</v>
      </c>
      <c r="V40" s="29">
        <v>0.54355292009517842</v>
      </c>
      <c r="W40" s="29">
        <v>0.54496875985287785</v>
      </c>
      <c r="X40" s="29">
        <v>0.54636211051959627</v>
      </c>
      <c r="Y40" s="29">
        <v>0.54773528027146257</v>
      </c>
      <c r="Z40" s="29">
        <v>0.54909023921247124</v>
      </c>
      <c r="AA40" s="29">
        <v>0.55042868233449271</v>
      </c>
      <c r="AB40" s="29">
        <v>0.55175207847051089</v>
      </c>
      <c r="AC40" s="29">
        <v>0.55306170882164785</v>
      </c>
      <c r="AD40" s="29">
        <v>0.55435869761419332</v>
      </c>
      <c r="AE40" s="29">
        <v>0.55564403674029517</v>
      </c>
      <c r="AF40" s="29">
        <v>0.55691860574579333</v>
      </c>
      <c r="AG40" s="29">
        <v>0.55818318818124124</v>
      </c>
      <c r="AH40" s="29">
        <v>0.55943848508238614</v>
      </c>
      <c r="AI40" s="29">
        <v>0.56068512616437849</v>
      </c>
      <c r="AJ40" s="29">
        <v>0.56192367917979102</v>
      </c>
      <c r="AK40" s="29">
        <v>0.56315465779041829</v>
      </c>
      <c r="AL40" s="29">
        <v>0.5643785282274083</v>
      </c>
    </row>
    <row r="41" spans="1:38" ht="14.25" hidden="1" customHeight="1" x14ac:dyDescent="0.2">
      <c r="A41" s="5"/>
      <c r="B41" s="5" t="s">
        <v>153</v>
      </c>
      <c r="C41" s="28" t="s">
        <v>88</v>
      </c>
      <c r="D41" s="5" t="s">
        <v>95</v>
      </c>
      <c r="E41" s="28">
        <v>30</v>
      </c>
      <c r="F41" s="5" t="s">
        <v>107</v>
      </c>
      <c r="G41" s="5" t="s">
        <v>150</v>
      </c>
      <c r="H41" s="29" t="s">
        <v>151</v>
      </c>
      <c r="I41" s="29">
        <v>0.4949675184564305</v>
      </c>
      <c r="J41" s="29">
        <v>0.49677099863299218</v>
      </c>
      <c r="K41" s="29">
        <v>0.49842642536228066</v>
      </c>
      <c r="L41" s="29">
        <v>0.49997984861201483</v>
      </c>
      <c r="M41" s="29">
        <v>0.50145871131297737</v>
      </c>
      <c r="N41" s="29">
        <v>0.50288069112649869</v>
      </c>
      <c r="O41" s="29">
        <v>0.50425784463191969</v>
      </c>
      <c r="P41" s="29">
        <v>0.5055987629026808</v>
      </c>
      <c r="Q41" s="29">
        <v>0.50690978381053542</v>
      </c>
      <c r="R41" s="29">
        <v>0.50819571670189068</v>
      </c>
      <c r="S41" s="29">
        <v>0.50896029735730708</v>
      </c>
      <c r="T41" s="29">
        <v>0.50970648537898233</v>
      </c>
      <c r="U41" s="29">
        <v>0.51043666526432241</v>
      </c>
      <c r="V41" s="29">
        <v>0.5111527863251748</v>
      </c>
      <c r="W41" s="29">
        <v>0.51185646249455252</v>
      </c>
      <c r="X41" s="29">
        <v>0.51254904507305121</v>
      </c>
      <c r="Y41" s="29">
        <v>0.51323167676665915</v>
      </c>
      <c r="Z41" s="29">
        <v>0.51390533250733883</v>
      </c>
      <c r="AA41" s="29">
        <v>0.51457085075486952</v>
      </c>
      <c r="AB41" s="29">
        <v>0.51522895782478517</v>
      </c>
      <c r="AC41" s="29">
        <v>0.51588028702731914</v>
      </c>
      <c r="AD41" s="29">
        <v>0.51652539389109908</v>
      </c>
      <c r="AE41" s="29">
        <v>0.5171647683948889</v>
      </c>
      <c r="AF41" s="29">
        <v>0.51779884488626904</v>
      </c>
      <c r="AG41" s="29">
        <v>0.51842801019297191</v>
      </c>
      <c r="AH41" s="29">
        <v>0.51905261030813954</v>
      </c>
      <c r="AI41" s="29">
        <v>0.51967295594012086</v>
      </c>
      <c r="AJ41" s="29">
        <v>0.52028932715060883</v>
      </c>
      <c r="AK41" s="29">
        <v>0.52090197725508769</v>
      </c>
      <c r="AL41" s="29">
        <v>0.52151113612203059</v>
      </c>
    </row>
    <row r="42" spans="1:38" ht="14.25" hidden="1" customHeight="1" x14ac:dyDescent="0.2">
      <c r="A42" s="5"/>
      <c r="B42" s="5" t="s">
        <v>106</v>
      </c>
      <c r="C42" s="28" t="s">
        <v>88</v>
      </c>
      <c r="D42" s="5" t="s">
        <v>89</v>
      </c>
      <c r="E42" s="28">
        <v>30</v>
      </c>
      <c r="F42" s="5" t="s">
        <v>107</v>
      </c>
      <c r="G42" s="5" t="s">
        <v>154</v>
      </c>
      <c r="H42" s="29" t="s">
        <v>155</v>
      </c>
      <c r="I42" s="29">
        <v>0.49827834487813039</v>
      </c>
      <c r="J42" s="29">
        <v>0.50420791070733861</v>
      </c>
      <c r="K42" s="29">
        <v>0.50978550322845473</v>
      </c>
      <c r="L42" s="29">
        <v>0.51512004360868979</v>
      </c>
      <c r="M42" s="29">
        <v>0.52027659046206298</v>
      </c>
      <c r="N42" s="29">
        <v>0.52529713030173197</v>
      </c>
      <c r="O42" s="29">
        <v>0.53021034414961377</v>
      </c>
      <c r="P42" s="29">
        <v>0.53503669699943146</v>
      </c>
      <c r="Q42" s="29">
        <v>0.53979130464807856</v>
      </c>
      <c r="R42" s="29">
        <v>0.54448564973176172</v>
      </c>
      <c r="S42" s="29">
        <v>0.54637866036896776</v>
      </c>
      <c r="T42" s="29">
        <v>0.54822741598299163</v>
      </c>
      <c r="U42" s="29">
        <v>0.55003762499749054</v>
      </c>
      <c r="V42" s="29">
        <v>0.55181395754217699</v>
      </c>
      <c r="W42" s="29">
        <v>0.55356028297176463</v>
      </c>
      <c r="X42" s="29">
        <v>0.55527984311838452</v>
      </c>
      <c r="Y42" s="29">
        <v>0.55697538107855893</v>
      </c>
      <c r="Z42" s="29">
        <v>0.55864923856410076</v>
      </c>
      <c r="AA42" s="29">
        <v>0.5603034305985537</v>
      </c>
      <c r="AB42" s="29">
        <v>0.56193970360552947</v>
      </c>
      <c r="AC42" s="29">
        <v>0.5635595811324331</v>
      </c>
      <c r="AD42" s="29">
        <v>0.56516440023955283</v>
      </c>
      <c r="AE42" s="29">
        <v>0.56675534075207357</v>
      </c>
      <c r="AF42" s="29">
        <v>0.56833344899170879</v>
      </c>
      <c r="AG42" s="29">
        <v>0.56989965719284252</v>
      </c>
      <c r="AH42" s="29">
        <v>0.57145479951201705</v>
      </c>
      <c r="AI42" s="29">
        <v>0.57299962532380999</v>
      </c>
      <c r="AJ42" s="29">
        <v>0.57453481033705478</v>
      </c>
      <c r="AK42" s="29">
        <v>0.57606096594663492</v>
      </c>
      <c r="AL42" s="29">
        <v>0.57757864714663953</v>
      </c>
    </row>
    <row r="43" spans="1:38" ht="14.25" customHeight="1" x14ac:dyDescent="0.2">
      <c r="A43" s="26"/>
      <c r="B43" s="5" t="s">
        <v>110</v>
      </c>
      <c r="C43" s="28" t="s">
        <v>88</v>
      </c>
      <c r="D43" s="5" t="s">
        <v>93</v>
      </c>
      <c r="E43" s="28">
        <v>30</v>
      </c>
      <c r="F43" s="5" t="s">
        <v>107</v>
      </c>
      <c r="G43" s="5" t="s">
        <v>154</v>
      </c>
      <c r="H43" s="29" t="s">
        <v>155</v>
      </c>
      <c r="I43" s="29">
        <v>0.49527338764584661</v>
      </c>
      <c r="J43" s="29">
        <v>0.49987483670329952</v>
      </c>
      <c r="K43" s="29">
        <v>0.50418331585746468</v>
      </c>
      <c r="L43" s="29">
        <v>0.50828961921896076</v>
      </c>
      <c r="M43" s="29">
        <v>0.51224794278062991</v>
      </c>
      <c r="N43" s="29">
        <v>0.51609324406908275</v>
      </c>
      <c r="O43" s="29">
        <v>0.51984939183808276</v>
      </c>
      <c r="P43" s="29">
        <v>0.52353341069820392</v>
      </c>
      <c r="Q43" s="29">
        <v>0.5271578709922472</v>
      </c>
      <c r="R43" s="29">
        <v>0.53073231877711469</v>
      </c>
      <c r="S43" s="29">
        <v>0.53226417435374396</v>
      </c>
      <c r="T43" s="29">
        <v>0.53375932004970061</v>
      </c>
      <c r="U43" s="29">
        <v>0.53522249791541265</v>
      </c>
      <c r="V43" s="29">
        <v>0.53665758664145757</v>
      </c>
      <c r="W43" s="29">
        <v>0.53806779920386572</v>
      </c>
      <c r="X43" s="29">
        <v>0.53945582700046746</v>
      </c>
      <c r="Y43" s="29">
        <v>0.5408239469728654</v>
      </c>
      <c r="Z43" s="29">
        <v>0.5421741025653618</v>
      </c>
      <c r="AA43" s="29">
        <v>0.54350796583298655</v>
      </c>
      <c r="AB43" s="29">
        <v>0.54482698573229293</v>
      </c>
      <c r="AC43" s="29">
        <v>0.54613242612703028</v>
      </c>
      <c r="AD43" s="29">
        <v>0.54742539603031837</v>
      </c>
      <c r="AE43" s="29">
        <v>0.54870687391189732</v>
      </c>
      <c r="AF43" s="29">
        <v>0.54997772741548323</v>
      </c>
      <c r="AG43" s="29">
        <v>0.55123872948852626</v>
      </c>
      <c r="AH43" s="29">
        <v>0.55249057168027071</v>
      </c>
      <c r="AI43" s="29">
        <v>0.55373387518448336</v>
      </c>
      <c r="AJ43" s="29">
        <v>0.5549692000708385</v>
      </c>
      <c r="AK43" s="29">
        <v>0.5561970530501954</v>
      </c>
      <c r="AL43" s="29">
        <v>0.55741789404460429</v>
      </c>
    </row>
    <row r="44" spans="1:38" ht="14.25" hidden="1" customHeight="1" x14ac:dyDescent="0.2">
      <c r="A44" s="5"/>
      <c r="B44" s="5" t="s">
        <v>111</v>
      </c>
      <c r="C44" s="28" t="s">
        <v>88</v>
      </c>
      <c r="D44" s="5" t="s">
        <v>95</v>
      </c>
      <c r="E44" s="28">
        <v>30</v>
      </c>
      <c r="F44" s="5" t="s">
        <v>107</v>
      </c>
      <c r="G44" s="5" t="s">
        <v>154</v>
      </c>
      <c r="H44" s="29" t="s">
        <v>155</v>
      </c>
      <c r="I44" s="29">
        <v>0.48828308859499847</v>
      </c>
      <c r="J44" s="29">
        <v>0.49007569597793588</v>
      </c>
      <c r="K44" s="29">
        <v>0.49172225339125208</v>
      </c>
      <c r="L44" s="29">
        <v>0.49326818764877867</v>
      </c>
      <c r="M44" s="29">
        <v>0.49474057032014779</v>
      </c>
      <c r="N44" s="29">
        <v>0.49615683985037917</v>
      </c>
      <c r="O44" s="29">
        <v>0.49752888966768338</v>
      </c>
      <c r="P44" s="29">
        <v>0.49886519459002732</v>
      </c>
      <c r="Q44" s="29">
        <v>0.50017200672429607</v>
      </c>
      <c r="R44" s="29">
        <v>0.50145407033622313</v>
      </c>
      <c r="S44" s="29">
        <v>0.50221507065332216</v>
      </c>
      <c r="T44" s="29">
        <v>0.50295792722808641</v>
      </c>
      <c r="U44" s="29">
        <v>0.5036849922906057</v>
      </c>
      <c r="V44" s="29">
        <v>0.50439818877439824</v>
      </c>
      <c r="W44" s="29">
        <v>0.50509910877253439</v>
      </c>
      <c r="X44" s="29">
        <v>0.50578908529964228</v>
      </c>
      <c r="Y44" s="29">
        <v>0.50646924559847062</v>
      </c>
      <c r="Z44" s="29">
        <v>0.50714055140808145</v>
      </c>
      <c r="AA44" s="29">
        <v>0.50780382984211214</v>
      </c>
      <c r="AB44" s="29">
        <v>0.50845979738750446</v>
      </c>
      <c r="AC44" s="29">
        <v>0.5091090787844591</v>
      </c>
      <c r="AD44" s="29">
        <v>0.50975222204412107</v>
      </c>
      <c r="AE44" s="29">
        <v>0.51038971051480098</v>
      </c>
      <c r="AF44" s="29">
        <v>0.51102197266643357</v>
      </c>
      <c r="AG44" s="29">
        <v>0.51164939009215038</v>
      </c>
      <c r="AH44" s="29">
        <v>0.51227230410307145</v>
      </c>
      <c r="AI44" s="29">
        <v>0.51289102120300156</v>
      </c>
      <c r="AJ44" s="29">
        <v>0.51350581766380388</v>
      </c>
      <c r="AK44" s="29">
        <v>0.51411694337306624</v>
      </c>
      <c r="AL44" s="29">
        <v>0.5147246250886528</v>
      </c>
    </row>
    <row r="45" spans="1:38" ht="14.25" hidden="1" customHeight="1" x14ac:dyDescent="0.2">
      <c r="A45" s="5"/>
      <c r="B45" s="5" t="s">
        <v>112</v>
      </c>
      <c r="C45" s="28" t="s">
        <v>88</v>
      </c>
      <c r="D45" s="5" t="s">
        <v>89</v>
      </c>
      <c r="E45" s="28">
        <v>30</v>
      </c>
      <c r="F45" s="5" t="s">
        <v>107</v>
      </c>
      <c r="G45" s="5" t="s">
        <v>156</v>
      </c>
      <c r="H45" s="29" t="s">
        <v>157</v>
      </c>
      <c r="I45" s="29">
        <v>0.46970695631796261</v>
      </c>
      <c r="J45" s="29">
        <v>0.47552498504337098</v>
      </c>
      <c r="K45" s="29">
        <v>0.48101138601345617</v>
      </c>
      <c r="L45" s="29">
        <v>0.48626878428915021</v>
      </c>
      <c r="M45" s="29">
        <v>0.49135847782014302</v>
      </c>
      <c r="N45" s="29">
        <v>0.49632002612072795</v>
      </c>
      <c r="O45" s="29">
        <v>0.5011804523278871</v>
      </c>
      <c r="P45" s="29">
        <v>0.50595903847174939</v>
      </c>
      <c r="Q45" s="29">
        <v>0.51067002659191951</v>
      </c>
      <c r="R45" s="29">
        <v>0.51532423557944096</v>
      </c>
      <c r="S45" s="29">
        <v>0.51718007746961536</v>
      </c>
      <c r="T45" s="29">
        <v>0.51899422246499061</v>
      </c>
      <c r="U45" s="29">
        <v>0.52077204901808094</v>
      </c>
      <c r="V45" s="29">
        <v>0.52251795730525763</v>
      </c>
      <c r="W45" s="29">
        <v>0.52423559301609068</v>
      </c>
      <c r="X45" s="29">
        <v>0.52592801059103911</v>
      </c>
      <c r="Y45" s="29">
        <v>0.52759779456399092</v>
      </c>
      <c r="Z45" s="29">
        <v>0.52924715128586575</v>
      </c>
      <c r="AA45" s="29">
        <v>0.53087797930328473</v>
      </c>
      <c r="AB45" s="29">
        <v>0.53249192408915402</v>
      </c>
      <c r="AC45" s="29">
        <v>0.53409042112336502</v>
      </c>
      <c r="AD45" s="29">
        <v>0.53567473017843981</v>
      </c>
      <c r="AE45" s="29">
        <v>0.53724596288065474</v>
      </c>
      <c r="AF45" s="29">
        <v>0.53880510506988211</v>
      </c>
      <c r="AG45" s="29">
        <v>0.54035303509339783</v>
      </c>
      <c r="AH45" s="29">
        <v>0.54189053888995109</v>
      </c>
      <c r="AI45" s="29">
        <v>0.54341832251708522</v>
      </c>
      <c r="AJ45" s="29">
        <v>0.5449370226247916</v>
      </c>
      <c r="AK45" s="29">
        <v>0.5464472152667319</v>
      </c>
      <c r="AL45" s="29">
        <v>0.5479494233559784</v>
      </c>
    </row>
    <row r="46" spans="1:38" ht="14.25" customHeight="1" x14ac:dyDescent="0.2">
      <c r="A46" s="26"/>
      <c r="B46" s="5" t="s">
        <v>114</v>
      </c>
      <c r="C46" s="28" t="s">
        <v>88</v>
      </c>
      <c r="D46" s="5" t="s">
        <v>93</v>
      </c>
      <c r="E46" s="28">
        <v>30</v>
      </c>
      <c r="F46" s="5" t="s">
        <v>107</v>
      </c>
      <c r="G46" s="5" t="s">
        <v>156</v>
      </c>
      <c r="H46" s="29" t="s">
        <v>157</v>
      </c>
      <c r="I46" s="29">
        <v>0.4668178941329203</v>
      </c>
      <c r="J46" s="29">
        <v>0.47132677263017381</v>
      </c>
      <c r="K46" s="29">
        <v>0.47555961612940095</v>
      </c>
      <c r="L46" s="29">
        <v>0.47960197045583558</v>
      </c>
      <c r="M46" s="29">
        <v>0.48350489884365061</v>
      </c>
      <c r="N46" s="29">
        <v>0.48730133812588161</v>
      </c>
      <c r="O46" s="29">
        <v>0.49101377734090418</v>
      </c>
      <c r="P46" s="29">
        <v>0.49465825700446225</v>
      </c>
      <c r="Q46" s="29">
        <v>0.49824662084013066</v>
      </c>
      <c r="R46" s="29">
        <v>0.50178786310216061</v>
      </c>
      <c r="S46" s="29">
        <v>0.50328897516656601</v>
      </c>
      <c r="T46" s="29">
        <v>0.50475549933738462</v>
      </c>
      <c r="U46" s="29">
        <v>0.50619190355438071</v>
      </c>
      <c r="V46" s="29">
        <v>0.50760184230333527</v>
      </c>
      <c r="W46" s="29">
        <v>0.50898834283661187</v>
      </c>
      <c r="X46" s="29">
        <v>0.51035394097781039</v>
      </c>
      <c r="Y46" s="29">
        <v>0.51170078205163416</v>
      </c>
      <c r="Z46" s="29">
        <v>0.5130306971630465</v>
      </c>
      <c r="AA46" s="29">
        <v>0.51434526171519224</v>
      </c>
      <c r="AB46" s="29">
        <v>0.51564584090877896</v>
      </c>
      <c r="AC46" s="29">
        <v>0.51693362555086109</v>
      </c>
      <c r="AD46" s="29">
        <v>0.51820966054888773</v>
      </c>
      <c r="AE46" s="29">
        <v>0.51947486781289054</v>
      </c>
      <c r="AF46" s="29">
        <v>0.52073006483309214</v>
      </c>
      <c r="AG46" s="29">
        <v>0.5219759798772956</v>
      </c>
      <c r="AH46" s="29">
        <v>0.52321326452026073</v>
      </c>
      <c r="AI46" s="29">
        <v>0.52444250404811465</v>
      </c>
      <c r="AJ46" s="29">
        <v>0.52566422615612518</v>
      </c>
      <c r="AK46" s="29">
        <v>0.52687890826511063</v>
      </c>
      <c r="AL46" s="29">
        <v>0.52808698371167251</v>
      </c>
    </row>
    <row r="47" spans="1:38" ht="14.25" hidden="1" customHeight="1" x14ac:dyDescent="0.2">
      <c r="A47" s="5"/>
      <c r="B47" s="5" t="s">
        <v>115</v>
      </c>
      <c r="C47" s="28" t="s">
        <v>88</v>
      </c>
      <c r="D47" s="5" t="s">
        <v>95</v>
      </c>
      <c r="E47" s="28">
        <v>30</v>
      </c>
      <c r="F47" s="5" t="s">
        <v>107</v>
      </c>
      <c r="G47" s="5" t="s">
        <v>156</v>
      </c>
      <c r="H47" s="29" t="s">
        <v>157</v>
      </c>
      <c r="I47" s="29">
        <v>0.4601160555713707</v>
      </c>
      <c r="J47" s="29">
        <v>0.46186284687972545</v>
      </c>
      <c r="K47" s="29">
        <v>0.46347203052728042</v>
      </c>
      <c r="L47" s="29">
        <v>0.46498640746500586</v>
      </c>
      <c r="M47" s="29">
        <v>0.46643148441077997</v>
      </c>
      <c r="N47" s="29">
        <v>0.46782369179340316</v>
      </c>
      <c r="O47" s="29">
        <v>0.46917423555039933</v>
      </c>
      <c r="P47" s="29">
        <v>0.47049110061924665</v>
      </c>
      <c r="Q47" s="29">
        <v>0.47178017770848657</v>
      </c>
      <c r="R47" s="29">
        <v>0.47304593684513463</v>
      </c>
      <c r="S47" s="29">
        <v>0.47379185023489523</v>
      </c>
      <c r="T47" s="29">
        <v>0.47452066866772191</v>
      </c>
      <c r="U47" s="29">
        <v>0.47523460840481108</v>
      </c>
      <c r="V47" s="29">
        <v>0.47593548122595231</v>
      </c>
      <c r="W47" s="29">
        <v>0.47662478719447188</v>
      </c>
      <c r="X47" s="29">
        <v>0.47730378227108816</v>
      </c>
      <c r="Y47" s="29">
        <v>0.47797352853912956</v>
      </c>
      <c r="Z47" s="29">
        <v>0.47863493214505354</v>
      </c>
      <c r="AA47" s="29">
        <v>0.47928877239181478</v>
      </c>
      <c r="AB47" s="29">
        <v>0.47993572435036552</v>
      </c>
      <c r="AC47" s="29">
        <v>0.48057637664826819</v>
      </c>
      <c r="AD47" s="29">
        <v>0.48121124561929512</v>
      </c>
      <c r="AE47" s="29">
        <v>0.48184078667217073</v>
      </c>
      <c r="AF47" s="29">
        <v>0.48246540350944705</v>
      </c>
      <c r="AG47" s="29">
        <v>0.4830854556665512</v>
      </c>
      <c r="AH47" s="29">
        <v>0.48370126472537012</v>
      </c>
      <c r="AI47" s="29">
        <v>0.48431311947248618</v>
      </c>
      <c r="AJ47" s="29">
        <v>0.48492128021007525</v>
      </c>
      <c r="AK47" s="29">
        <v>0.48552598238116057</v>
      </c>
      <c r="AL47" s="29">
        <v>0.48612743963603855</v>
      </c>
    </row>
    <row r="48" spans="1:38" ht="14.25" hidden="1" customHeight="1" x14ac:dyDescent="0.2">
      <c r="A48" s="5"/>
      <c r="B48" s="5" t="s">
        <v>116</v>
      </c>
      <c r="C48" s="28" t="s">
        <v>88</v>
      </c>
      <c r="D48" s="5" t="s">
        <v>89</v>
      </c>
      <c r="E48" s="28">
        <v>30</v>
      </c>
      <c r="F48" s="5" t="s">
        <v>107</v>
      </c>
      <c r="G48" s="5" t="s">
        <v>158</v>
      </c>
      <c r="H48" s="29" t="s">
        <v>159</v>
      </c>
      <c r="I48" s="29">
        <v>0.37537789539277489</v>
      </c>
      <c r="J48" s="29">
        <v>0.3808276819434076</v>
      </c>
      <c r="K48" s="29">
        <v>0.38601301202381783</v>
      </c>
      <c r="L48" s="29">
        <v>0.39101572396308054</v>
      </c>
      <c r="M48" s="29">
        <v>0.39588469979578617</v>
      </c>
      <c r="N48" s="29">
        <v>0.40065148624667624</v>
      </c>
      <c r="O48" s="29">
        <v>0.40533763290955183</v>
      </c>
      <c r="P48" s="29">
        <v>0.40995851623449847</v>
      </c>
      <c r="Q48" s="29">
        <v>0.41452549353242341</v>
      </c>
      <c r="R48" s="29">
        <v>0.41904719232527327</v>
      </c>
      <c r="S48" s="29">
        <v>0.42078032078848659</v>
      </c>
      <c r="T48" s="29">
        <v>0.42248019807341131</v>
      </c>
      <c r="U48" s="29">
        <v>0.42415111322565408</v>
      </c>
      <c r="V48" s="29">
        <v>0.42579657516475761</v>
      </c>
      <c r="W48" s="29">
        <v>0.42741949114495414</v>
      </c>
      <c r="X48" s="29">
        <v>0.42902229692902094</v>
      </c>
      <c r="Y48" s="29">
        <v>0.43060705355285805</v>
      </c>
      <c r="Z48" s="29">
        <v>0.43217552047045232</v>
      </c>
      <c r="AA48" s="29">
        <v>0.43372921167733031</v>
      </c>
      <c r="AB48" s="29">
        <v>0.43526943935544776</v>
      </c>
      <c r="AC48" s="29">
        <v>0.43679734822788363</v>
      </c>
      <c r="AD48" s="29">
        <v>0.4383139428999196</v>
      </c>
      <c r="AE48" s="29">
        <v>0.43982010983765041</v>
      </c>
      <c r="AF48" s="29">
        <v>0.44131663519883485</v>
      </c>
      <c r="AG48" s="29">
        <v>0.44280421942128734</v>
      </c>
      <c r="AH48" s="29">
        <v>0.44428348925166655</v>
      </c>
      <c r="AI48" s="29">
        <v>0.44575500773538262</v>
      </c>
      <c r="AJ48" s="29">
        <v>0.44721928256881183</v>
      </c>
      <c r="AK48" s="29">
        <v>0.44867677312580162</v>
      </c>
      <c r="AL48" s="29">
        <v>0.45012789640325052</v>
      </c>
    </row>
    <row r="49" spans="1:38" ht="14.25" customHeight="1" x14ac:dyDescent="0.2">
      <c r="A49" s="26"/>
      <c r="B49" s="5" t="s">
        <v>118</v>
      </c>
      <c r="C49" s="28" t="s">
        <v>88</v>
      </c>
      <c r="D49" s="5" t="s">
        <v>93</v>
      </c>
      <c r="E49" s="28">
        <v>30</v>
      </c>
      <c r="F49" s="5" t="s">
        <v>107</v>
      </c>
      <c r="G49" s="5" t="s">
        <v>158</v>
      </c>
      <c r="H49" s="29" t="s">
        <v>159</v>
      </c>
      <c r="I49" s="29">
        <v>0.37287146322759129</v>
      </c>
      <c r="J49" s="29">
        <v>0.37707471800639869</v>
      </c>
      <c r="K49" s="29">
        <v>0.38105784874533283</v>
      </c>
      <c r="L49" s="29">
        <v>0.38488907394124888</v>
      </c>
      <c r="M49" s="29">
        <v>0.38860911395741776</v>
      </c>
      <c r="N49" s="29">
        <v>0.39224423426307442</v>
      </c>
      <c r="O49" s="29">
        <v>0.39581236873622522</v>
      </c>
      <c r="P49" s="29">
        <v>0.39932630888212295</v>
      </c>
      <c r="Q49" s="29">
        <v>0.40279549947515864</v>
      </c>
      <c r="R49" s="29">
        <v>0.40622711298112724</v>
      </c>
      <c r="S49" s="29">
        <v>0.40762672467107541</v>
      </c>
      <c r="T49" s="29">
        <v>0.40899875425396659</v>
      </c>
      <c r="U49" s="29">
        <v>0.41034676468724396</v>
      </c>
      <c r="V49" s="29">
        <v>0.41167367023967633</v>
      </c>
      <c r="W49" s="29">
        <v>0.41298188499290073</v>
      </c>
      <c r="X49" s="29">
        <v>0.41427343113881038</v>
      </c>
      <c r="Y49" s="29">
        <v>0.41555001946605113</v>
      </c>
      <c r="Z49" s="29">
        <v>0.41681311018881673</v>
      </c>
      <c r="AA49" s="29">
        <v>0.41806395961194892</v>
      </c>
      <c r="AB49" s="29">
        <v>0.41930365641440953</v>
      </c>
      <c r="AC49" s="29">
        <v>0.42053315020498505</v>
      </c>
      <c r="AD49" s="29">
        <v>0.42175327424485864</v>
      </c>
      <c r="AE49" s="29">
        <v>0.42296476371095321</v>
      </c>
      <c r="AF49" s="29">
        <v>0.42416827051064171</v>
      </c>
      <c r="AG49" s="29">
        <v>0.425364375400901</v>
      </c>
      <c r="AH49" s="29">
        <v>0.42655359797985953</v>
      </c>
      <c r="AI49" s="29">
        <v>0.42773640498379256</v>
      </c>
      <c r="AJ49" s="29">
        <v>0.42891321722315867</v>
      </c>
      <c r="AK49" s="29">
        <v>0.43008441541706977</v>
      </c>
      <c r="AL49" s="29">
        <v>0.43125034512968996</v>
      </c>
    </row>
    <row r="50" spans="1:38" ht="14.25" hidden="1" customHeight="1" x14ac:dyDescent="0.2">
      <c r="A50" s="5"/>
      <c r="B50" s="5" t="s">
        <v>119</v>
      </c>
      <c r="C50" s="28" t="s">
        <v>88</v>
      </c>
      <c r="D50" s="5" t="s">
        <v>95</v>
      </c>
      <c r="E50" s="28">
        <v>30</v>
      </c>
      <c r="F50" s="5" t="s">
        <v>107</v>
      </c>
      <c r="G50" s="5" t="s">
        <v>158</v>
      </c>
      <c r="H50" s="29" t="s">
        <v>159</v>
      </c>
      <c r="I50" s="29">
        <v>0.3671219832471535</v>
      </c>
      <c r="J50" s="29">
        <v>0.36871751178850748</v>
      </c>
      <c r="K50" s="29">
        <v>0.37020330513530508</v>
      </c>
      <c r="L50" s="29">
        <v>0.37161349489515194</v>
      </c>
      <c r="M50" s="29">
        <v>0.37296842139381597</v>
      </c>
      <c r="N50" s="29">
        <v>0.37428118707261915</v>
      </c>
      <c r="O50" s="29">
        <v>0.37556072810362623</v>
      </c>
      <c r="P50" s="29">
        <v>0.37681341207322455</v>
      </c>
      <c r="Q50" s="29">
        <v>0.37804393652546159</v>
      </c>
      <c r="R50" s="29">
        <v>0.3792558660822587</v>
      </c>
      <c r="S50" s="29">
        <v>0.37995196965318284</v>
      </c>
      <c r="T50" s="29">
        <v>0.38063444085499204</v>
      </c>
      <c r="U50" s="29">
        <v>0.38130504704462087</v>
      </c>
      <c r="V50" s="29">
        <v>0.38196523302540775</v>
      </c>
      <c r="W50" s="29">
        <v>0.3826161950224754</v>
      </c>
      <c r="X50" s="29">
        <v>0.38325893460138355</v>
      </c>
      <c r="Y50" s="29">
        <v>0.38389429872021563</v>
      </c>
      <c r="Z50" s="29">
        <v>0.38452300998523686</v>
      </c>
      <c r="AA50" s="29">
        <v>0.38514568985139258</v>
      </c>
      <c r="AB50" s="29">
        <v>0.38576287665384423</v>
      </c>
      <c r="AC50" s="29">
        <v>0.38637503979349375</v>
      </c>
      <c r="AD50" s="29">
        <v>0.3869825910205783</v>
      </c>
      <c r="AE50" s="29">
        <v>0.38758589350067063</v>
      </c>
      <c r="AF50" s="29">
        <v>0.38818526916626961</v>
      </c>
      <c r="AG50" s="29">
        <v>0.38878100472881133</v>
      </c>
      <c r="AH50" s="29">
        <v>0.38937335663369083</v>
      </c>
      <c r="AI50" s="29">
        <v>0.38996255517369566</v>
      </c>
      <c r="AJ50" s="29">
        <v>0.39054880792673058</v>
      </c>
      <c r="AK50" s="29">
        <v>0.39113230264677545</v>
      </c>
      <c r="AL50" s="29">
        <v>0.39171320970920542</v>
      </c>
    </row>
    <row r="51" spans="1:38" ht="14.25" hidden="1" customHeight="1" x14ac:dyDescent="0.2">
      <c r="A51" s="5"/>
      <c r="B51" s="5" t="s">
        <v>120</v>
      </c>
      <c r="C51" s="28" t="s">
        <v>88</v>
      </c>
      <c r="D51" s="5" t="s">
        <v>89</v>
      </c>
      <c r="E51" s="28">
        <v>30</v>
      </c>
      <c r="F51" s="5" t="s">
        <v>107</v>
      </c>
      <c r="G51" s="5" t="s">
        <v>160</v>
      </c>
      <c r="H51" s="29" t="s">
        <v>161</v>
      </c>
      <c r="I51" s="29">
        <v>0.30924710097583302</v>
      </c>
      <c r="J51" s="29">
        <v>0.31443872586009403</v>
      </c>
      <c r="K51" s="29">
        <v>0.31941298570494014</v>
      </c>
      <c r="L51" s="29">
        <v>0.32423714599118997</v>
      </c>
      <c r="M51" s="29">
        <v>0.32895138439105726</v>
      </c>
      <c r="N51" s="29">
        <v>0.33358163014371378</v>
      </c>
      <c r="O51" s="29">
        <v>0.33814559553391416</v>
      </c>
      <c r="P51" s="29">
        <v>0.34265591894663028</v>
      </c>
      <c r="Q51" s="29">
        <v>0.34712193531071039</v>
      </c>
      <c r="R51" s="29">
        <v>0.35155073585612701</v>
      </c>
      <c r="S51" s="29">
        <v>0.3531978342419605</v>
      </c>
      <c r="T51" s="29">
        <v>0.35481760244497351</v>
      </c>
      <c r="U51" s="29">
        <v>0.35641356576581962</v>
      </c>
      <c r="V51" s="29">
        <v>0.35798860829515466</v>
      </c>
      <c r="W51" s="29">
        <v>0.35954511959610919</v>
      </c>
      <c r="X51" s="29">
        <v>0.36108510169824803</v>
      </c>
      <c r="Y51" s="29">
        <v>0.36261024863140268</v>
      </c>
      <c r="Z51" s="29">
        <v>0.36412200654580285</v>
      </c>
      <c r="AA51" s="29">
        <v>0.36562161984169739</v>
      </c>
      <c r="AB51" s="29">
        <v>0.36711016704245264</v>
      </c>
      <c r="AC51" s="29">
        <v>0.36858858903174951</v>
      </c>
      <c r="AD51" s="29">
        <v>0.3700577115260717</v>
      </c>
      <c r="AE51" s="29">
        <v>0.37151826313961206</v>
      </c>
      <c r="AF51" s="29">
        <v>0.37297089004000694</v>
      </c>
      <c r="AG51" s="29">
        <v>0.37441616793899041</v>
      </c>
      <c r="AH51" s="29">
        <v>0.37585461197923264</v>
      </c>
      <c r="AI51" s="29">
        <v>0.37728668494535622</v>
      </c>
      <c r="AJ51" s="29">
        <v>0.37871280412888264</v>
      </c>
      <c r="AK51" s="29">
        <v>0.38013334710353669</v>
      </c>
      <c r="AL51" s="29">
        <v>0.38154865661210369</v>
      </c>
    </row>
    <row r="52" spans="1:38" ht="14.25" customHeight="1" x14ac:dyDescent="0.2">
      <c r="A52" s="26"/>
      <c r="B52" s="5" t="s">
        <v>123</v>
      </c>
      <c r="C52" s="28" t="s">
        <v>88</v>
      </c>
      <c r="D52" s="5" t="s">
        <v>93</v>
      </c>
      <c r="E52" s="28">
        <v>30</v>
      </c>
      <c r="F52" s="5" t="s">
        <v>107</v>
      </c>
      <c r="G52" s="5" t="s">
        <v>160</v>
      </c>
      <c r="H52" s="29" t="s">
        <v>161</v>
      </c>
      <c r="I52" s="29">
        <v>0.30700891729031043</v>
      </c>
      <c r="J52" s="29">
        <v>0.31099791000507027</v>
      </c>
      <c r="K52" s="29">
        <v>0.31480597589068926</v>
      </c>
      <c r="L52" s="29">
        <v>0.31848918586214731</v>
      </c>
      <c r="M52" s="29">
        <v>0.32208100925887828</v>
      </c>
      <c r="N52" s="29">
        <v>0.32560303449106809</v>
      </c>
      <c r="O52" s="29">
        <v>0.32907000197363812</v>
      </c>
      <c r="P52" s="29">
        <v>0.33249242544460011</v>
      </c>
      <c r="Q52" s="29">
        <v>0.33587806785925639</v>
      </c>
      <c r="R52" s="29">
        <v>0.33923282449144543</v>
      </c>
      <c r="S52" s="29">
        <v>0.34056127783071516</v>
      </c>
      <c r="T52" s="29">
        <v>0.34186706057401672</v>
      </c>
      <c r="U52" s="29">
        <v>0.34315310122744574</v>
      </c>
      <c r="V52" s="29">
        <v>0.34442179511959936</v>
      </c>
      <c r="W52" s="29">
        <v>0.34567512645963572</v>
      </c>
      <c r="X52" s="29">
        <v>0.34691475735028277</v>
      </c>
      <c r="Y52" s="29">
        <v>0.34814209394220541</v>
      </c>
      <c r="Z52" s="29">
        <v>0.34935833643109376</v>
      </c>
      <c r="AA52" s="29">
        <v>0.35056451741316752</v>
      </c>
      <c r="AB52" s="29">
        <v>0.35176153170769597</v>
      </c>
      <c r="AC52" s="29">
        <v>0.35295015982782424</v>
      </c>
      <c r="AD52" s="29">
        <v>0.35413108665696535</v>
      </c>
      <c r="AE52" s="29">
        <v>0.35530491646001278</v>
      </c>
      <c r="AF52" s="29">
        <v>0.3564721850600141</v>
      </c>
      <c r="AG52" s="29">
        <v>0.35763336979928223</v>
      </c>
      <c r="AH52" s="29">
        <v>0.35878889775176093</v>
      </c>
      <c r="AI52" s="29">
        <v>0.35993915254258418</v>
      </c>
      <c r="AJ52" s="29">
        <v>0.36108448004902199</v>
      </c>
      <c r="AK52" s="29">
        <v>0.36222519319601315</v>
      </c>
      <c r="AL52" s="29">
        <v>0.36336157601354596</v>
      </c>
    </row>
    <row r="53" spans="1:38" ht="14.25" hidden="1" customHeight="1" x14ac:dyDescent="0.2">
      <c r="A53" s="5"/>
      <c r="B53" s="5" t="s">
        <v>124</v>
      </c>
      <c r="C53" s="28" t="s">
        <v>88</v>
      </c>
      <c r="D53" s="5" t="s">
        <v>95</v>
      </c>
      <c r="E53" s="28">
        <v>30</v>
      </c>
      <c r="F53" s="5" t="s">
        <v>107</v>
      </c>
      <c r="G53" s="5" t="s">
        <v>160</v>
      </c>
      <c r="H53" s="29" t="s">
        <v>161</v>
      </c>
      <c r="I53" s="29">
        <v>0.3019271024908996</v>
      </c>
      <c r="J53" s="29">
        <v>0.30341658601442606</v>
      </c>
      <c r="K53" s="29">
        <v>0.30481587475137817</v>
      </c>
      <c r="L53" s="29">
        <v>0.3061530225369532</v>
      </c>
      <c r="M53" s="29">
        <v>0.30744474772071007</v>
      </c>
      <c r="N53" s="29">
        <v>0.30870181960873522</v>
      </c>
      <c r="O53" s="29">
        <v>0.30993158312018076</v>
      </c>
      <c r="P53" s="29">
        <v>0.31113927197334035</v>
      </c>
      <c r="Q53" s="29">
        <v>0.31232874722650522</v>
      </c>
      <c r="R53" s="29">
        <v>0.31350293875385776</v>
      </c>
      <c r="S53" s="29">
        <v>0.31416412240872305</v>
      </c>
      <c r="T53" s="29">
        <v>0.31481410119328401</v>
      </c>
      <c r="U53" s="29">
        <v>0.31545432775345028</v>
      </c>
      <c r="V53" s="29">
        <v>0.3160859896182483</v>
      </c>
      <c r="W53" s="29">
        <v>0.31671007000249868</v>
      </c>
      <c r="X53" s="29">
        <v>0.31732739212424244</v>
      </c>
      <c r="Y53" s="29">
        <v>0.31793865212480321</v>
      </c>
      <c r="Z53" s="29">
        <v>0.31854444393685794</v>
      </c>
      <c r="AA53" s="29">
        <v>0.31914527835365203</v>
      </c>
      <c r="AB53" s="29">
        <v>0.3197415978496822</v>
      </c>
      <c r="AC53" s="29">
        <v>0.32033378824022268</v>
      </c>
      <c r="AD53" s="29">
        <v>0.32092218795566413</v>
      </c>
      <c r="AE53" s="29">
        <v>0.32150709549314277</v>
      </c>
      <c r="AF53" s="29">
        <v>0.32208877545904258</v>
      </c>
      <c r="AG53" s="29">
        <v>0.32266746351045517</v>
      </c>
      <c r="AH53" s="29">
        <v>0.32324337042786677</v>
      </c>
      <c r="AI53" s="29">
        <v>0.32381668549611808</v>
      </c>
      <c r="AJ53" s="29">
        <v>0.32438757932997764</v>
      </c>
      <c r="AK53" s="29">
        <v>0.32495620625031046</v>
      </c>
      <c r="AL53" s="29">
        <v>0.32552270629396307</v>
      </c>
    </row>
    <row r="54" spans="1:38" ht="14.25" hidden="1" customHeight="1" x14ac:dyDescent="0.2">
      <c r="A54" s="5"/>
      <c r="B54" s="5" t="s">
        <v>162</v>
      </c>
      <c r="C54" s="28" t="s">
        <v>88</v>
      </c>
      <c r="D54" s="5" t="s">
        <v>89</v>
      </c>
      <c r="E54" s="5">
        <v>30</v>
      </c>
      <c r="F54" s="5" t="s">
        <v>163</v>
      </c>
      <c r="G54" s="5" t="s">
        <v>108</v>
      </c>
      <c r="H54" s="29" t="s">
        <v>164</v>
      </c>
      <c r="I54" s="29">
        <v>0.3399884101913474</v>
      </c>
      <c r="J54" s="29">
        <v>0.34180761424785167</v>
      </c>
      <c r="K54" s="29">
        <v>0.34362681830435593</v>
      </c>
      <c r="L54" s="29">
        <v>0.34544602236086019</v>
      </c>
      <c r="M54" s="29">
        <v>0.34726522641736446</v>
      </c>
      <c r="N54" s="29">
        <v>0.34908443047386872</v>
      </c>
      <c r="O54" s="29">
        <v>0.35090363453037299</v>
      </c>
      <c r="P54" s="29">
        <v>0.35272283858687725</v>
      </c>
      <c r="Q54" s="29">
        <v>0.35454204264338152</v>
      </c>
      <c r="R54" s="29">
        <v>0.35636124669988578</v>
      </c>
      <c r="S54" s="29">
        <v>0.35818045075639005</v>
      </c>
      <c r="T54" s="29">
        <v>0.35999965481289431</v>
      </c>
      <c r="U54" s="29">
        <v>0.36181885886939857</v>
      </c>
      <c r="V54" s="29">
        <v>0.36363806292590284</v>
      </c>
      <c r="W54" s="29">
        <v>0.36545726698240738</v>
      </c>
      <c r="X54" s="29">
        <v>0.3664792504778675</v>
      </c>
      <c r="Y54" s="29">
        <v>0.36750123397332762</v>
      </c>
      <c r="Z54" s="29">
        <v>0.36852321746878774</v>
      </c>
      <c r="AA54" s="29">
        <v>0.36954520096424787</v>
      </c>
      <c r="AB54" s="29">
        <v>0.37056718445970799</v>
      </c>
      <c r="AC54" s="29">
        <v>0.37158916795516811</v>
      </c>
      <c r="AD54" s="29">
        <v>0.37261115145062823</v>
      </c>
      <c r="AE54" s="29">
        <v>0.37363313494608835</v>
      </c>
      <c r="AF54" s="29">
        <v>0.37465511844154847</v>
      </c>
      <c r="AG54" s="29">
        <v>0.3756771019370086</v>
      </c>
      <c r="AH54" s="29">
        <v>0.37669908543246872</v>
      </c>
      <c r="AI54" s="29">
        <v>0.37772106892792884</v>
      </c>
      <c r="AJ54" s="29">
        <v>0.37874305242338896</v>
      </c>
      <c r="AK54" s="29">
        <v>0.37976503591884908</v>
      </c>
      <c r="AL54" s="29">
        <v>0.38078701941430915</v>
      </c>
    </row>
    <row r="55" spans="1:38" ht="14.25" customHeight="1" x14ac:dyDescent="0.2">
      <c r="A55" s="26"/>
      <c r="B55" s="5" t="s">
        <v>165</v>
      </c>
      <c r="C55" s="28" t="s">
        <v>88</v>
      </c>
      <c r="D55" s="5" t="s">
        <v>93</v>
      </c>
      <c r="E55" s="28">
        <v>30</v>
      </c>
      <c r="F55" s="5" t="s">
        <v>163</v>
      </c>
      <c r="G55" s="5" t="s">
        <v>108</v>
      </c>
      <c r="H55" s="29" t="s">
        <v>164</v>
      </c>
      <c r="I55" s="29">
        <v>0.3399884101913474</v>
      </c>
      <c r="J55" s="29">
        <v>0.34131198780433064</v>
      </c>
      <c r="K55" s="29">
        <v>0.34263556541731388</v>
      </c>
      <c r="L55" s="29">
        <v>0.34395914303029712</v>
      </c>
      <c r="M55" s="29">
        <v>0.34528272064328036</v>
      </c>
      <c r="N55" s="29">
        <v>0.3466062982562636</v>
      </c>
      <c r="O55" s="29">
        <v>0.34792987586924684</v>
      </c>
      <c r="P55" s="29">
        <v>0.34925345348223008</v>
      </c>
      <c r="Q55" s="29">
        <v>0.35057703109521332</v>
      </c>
      <c r="R55" s="29">
        <v>0.35190060870819656</v>
      </c>
      <c r="S55" s="29">
        <v>0.3532241863211798</v>
      </c>
      <c r="T55" s="29">
        <v>0.35454776393416304</v>
      </c>
      <c r="U55" s="29">
        <v>0.35587134154714628</v>
      </c>
      <c r="V55" s="29">
        <v>0.35719491916012952</v>
      </c>
      <c r="W55" s="29">
        <v>0.35851849677311259</v>
      </c>
      <c r="X55" s="29">
        <v>0.35898108145373225</v>
      </c>
      <c r="Y55" s="29">
        <v>0.35944366613435191</v>
      </c>
      <c r="Z55" s="29">
        <v>0.35990625081497157</v>
      </c>
      <c r="AA55" s="29">
        <v>0.36036883549559123</v>
      </c>
      <c r="AB55" s="29">
        <v>0.36083142017621089</v>
      </c>
      <c r="AC55" s="29">
        <v>0.36129400485683055</v>
      </c>
      <c r="AD55" s="29">
        <v>0.36175658953745021</v>
      </c>
      <c r="AE55" s="29">
        <v>0.36221917421806987</v>
      </c>
      <c r="AF55" s="29">
        <v>0.36268175889868953</v>
      </c>
      <c r="AG55" s="29">
        <v>0.36314434357930919</v>
      </c>
      <c r="AH55" s="29">
        <v>0.36360692825992885</v>
      </c>
      <c r="AI55" s="29">
        <v>0.36406951294054851</v>
      </c>
      <c r="AJ55" s="29">
        <v>0.36453209762116817</v>
      </c>
      <c r="AK55" s="29">
        <v>0.36499468230178783</v>
      </c>
      <c r="AL55" s="29">
        <v>0.36545726698240738</v>
      </c>
    </row>
    <row r="56" spans="1:38" ht="14.25" hidden="1" customHeight="1" x14ac:dyDescent="0.2">
      <c r="A56" s="5"/>
      <c r="B56" s="5" t="s">
        <v>166</v>
      </c>
      <c r="C56" s="28" t="s">
        <v>88</v>
      </c>
      <c r="D56" s="5" t="s">
        <v>95</v>
      </c>
      <c r="E56" s="28">
        <v>30</v>
      </c>
      <c r="F56" s="5" t="s">
        <v>163</v>
      </c>
      <c r="G56" s="5" t="s">
        <v>108</v>
      </c>
      <c r="H56" s="29" t="s">
        <v>164</v>
      </c>
      <c r="I56" s="29">
        <v>0.3399884101913474</v>
      </c>
      <c r="J56" s="29">
        <v>0.3399884101913474</v>
      </c>
      <c r="K56" s="29">
        <v>0.3399884101913474</v>
      </c>
      <c r="L56" s="29">
        <v>0.3399884101913474</v>
      </c>
      <c r="M56" s="29">
        <v>0.3399884101913474</v>
      </c>
      <c r="N56" s="29">
        <v>0.3399884101913474</v>
      </c>
      <c r="O56" s="29">
        <v>0.3399884101913474</v>
      </c>
      <c r="P56" s="29">
        <v>0.3399884101913474</v>
      </c>
      <c r="Q56" s="29">
        <v>0.3399884101913474</v>
      </c>
      <c r="R56" s="29">
        <v>0.3399884101913474</v>
      </c>
      <c r="S56" s="29">
        <v>0.3399884101913474</v>
      </c>
      <c r="T56" s="29">
        <v>0.3399884101913474</v>
      </c>
      <c r="U56" s="29">
        <v>0.3399884101913474</v>
      </c>
      <c r="V56" s="29">
        <v>0.3399884101913474</v>
      </c>
      <c r="W56" s="29">
        <v>0.3399884101913474</v>
      </c>
      <c r="X56" s="29">
        <v>0.34122374929679844</v>
      </c>
      <c r="Y56" s="29">
        <v>0.34245908840224948</v>
      </c>
      <c r="Z56" s="29">
        <v>0.34369442750770052</v>
      </c>
      <c r="AA56" s="29">
        <v>0.34492976661315156</v>
      </c>
      <c r="AB56" s="29">
        <v>0.34616510571860259</v>
      </c>
      <c r="AC56" s="29">
        <v>0.34740044482405363</v>
      </c>
      <c r="AD56" s="29">
        <v>0.34863578392950467</v>
      </c>
      <c r="AE56" s="29">
        <v>0.34987112303495571</v>
      </c>
      <c r="AF56" s="29">
        <v>0.35110646214040675</v>
      </c>
      <c r="AG56" s="29">
        <v>0.35234180124585779</v>
      </c>
      <c r="AH56" s="29">
        <v>0.35357714035130883</v>
      </c>
      <c r="AI56" s="29">
        <v>0.35481247945675987</v>
      </c>
      <c r="AJ56" s="29">
        <v>0.3560478185622109</v>
      </c>
      <c r="AK56" s="29">
        <v>0.35728315766766194</v>
      </c>
      <c r="AL56" s="29">
        <v>0.35851849677311259</v>
      </c>
    </row>
    <row r="57" spans="1:38" ht="14.25" hidden="1" customHeight="1" x14ac:dyDescent="0.2">
      <c r="A57" s="5"/>
      <c r="B57" s="5" t="s">
        <v>167</v>
      </c>
      <c r="C57" s="28" t="s">
        <v>88</v>
      </c>
      <c r="D57" s="5" t="s">
        <v>89</v>
      </c>
      <c r="E57" s="28">
        <v>30</v>
      </c>
      <c r="F57" s="5" t="s">
        <v>163</v>
      </c>
      <c r="G57" s="5" t="s">
        <v>90</v>
      </c>
      <c r="H57" s="29" t="s">
        <v>168</v>
      </c>
      <c r="I57" s="29">
        <v>0.32891481311214171</v>
      </c>
      <c r="J57" s="29">
        <v>0.33064456673257009</v>
      </c>
      <c r="K57" s="29">
        <v>0.33237432035299846</v>
      </c>
      <c r="L57" s="29">
        <v>0.33410407397342684</v>
      </c>
      <c r="M57" s="29">
        <v>0.33583382759385522</v>
      </c>
      <c r="N57" s="29">
        <v>0.33756358121428359</v>
      </c>
      <c r="O57" s="29">
        <v>0.33929333483471197</v>
      </c>
      <c r="P57" s="29">
        <v>0.34102308845514034</v>
      </c>
      <c r="Q57" s="29">
        <v>0.34275284207556872</v>
      </c>
      <c r="R57" s="29">
        <v>0.3444825956959971</v>
      </c>
      <c r="S57" s="29">
        <v>0.34621234931642547</v>
      </c>
      <c r="T57" s="29">
        <v>0.34794210293685385</v>
      </c>
      <c r="U57" s="29">
        <v>0.34967185655728222</v>
      </c>
      <c r="V57" s="29">
        <v>0.3514016101777106</v>
      </c>
      <c r="W57" s="29">
        <v>0.3531313637981387</v>
      </c>
      <c r="X57" s="29">
        <v>0.35414824559063601</v>
      </c>
      <c r="Y57" s="29">
        <v>0.35516512738313333</v>
      </c>
      <c r="Z57" s="29">
        <v>0.35618200917563064</v>
      </c>
      <c r="AA57" s="29">
        <v>0.35719889096812796</v>
      </c>
      <c r="AB57" s="29">
        <v>0.35821577276062527</v>
      </c>
      <c r="AC57" s="29">
        <v>0.35923265455312259</v>
      </c>
      <c r="AD57" s="29">
        <v>0.3602495363456199</v>
      </c>
      <c r="AE57" s="29">
        <v>0.36126641813811722</v>
      </c>
      <c r="AF57" s="29">
        <v>0.36228329993061453</v>
      </c>
      <c r="AG57" s="29">
        <v>0.36330018172311185</v>
      </c>
      <c r="AH57" s="29">
        <v>0.36431706351560916</v>
      </c>
      <c r="AI57" s="29">
        <v>0.36533394530810648</v>
      </c>
      <c r="AJ57" s="29">
        <v>0.36635082710060379</v>
      </c>
      <c r="AK57" s="29">
        <v>0.36736770889310111</v>
      </c>
      <c r="AL57" s="29">
        <v>0.36838459068559876</v>
      </c>
    </row>
    <row r="58" spans="1:38" ht="14.25" customHeight="1" x14ac:dyDescent="0.2">
      <c r="A58" s="26"/>
      <c r="B58" s="5" t="s">
        <v>169</v>
      </c>
      <c r="C58" s="28" t="s">
        <v>88</v>
      </c>
      <c r="D58" s="5" t="s">
        <v>93</v>
      </c>
      <c r="E58" s="28">
        <v>30</v>
      </c>
      <c r="F58" s="5" t="s">
        <v>163</v>
      </c>
      <c r="G58" s="5" t="s">
        <v>90</v>
      </c>
      <c r="H58" s="29" t="s">
        <v>168</v>
      </c>
      <c r="I58" s="29">
        <v>0.32891481311214171</v>
      </c>
      <c r="J58" s="29">
        <v>0.33017206000436139</v>
      </c>
      <c r="K58" s="29">
        <v>0.33142930689658107</v>
      </c>
      <c r="L58" s="29">
        <v>0.33268655378880074</v>
      </c>
      <c r="M58" s="29">
        <v>0.33394380068102042</v>
      </c>
      <c r="N58" s="29">
        <v>0.3352010475732401</v>
      </c>
      <c r="O58" s="29">
        <v>0.33645829446545977</v>
      </c>
      <c r="P58" s="29">
        <v>0.33771554135767945</v>
      </c>
      <c r="Q58" s="29">
        <v>0.33897278824989913</v>
      </c>
      <c r="R58" s="29">
        <v>0.3402300351421188</v>
      </c>
      <c r="S58" s="29">
        <v>0.34148728203433848</v>
      </c>
      <c r="T58" s="29">
        <v>0.34274452892655816</v>
      </c>
      <c r="U58" s="29">
        <v>0.34400177581877783</v>
      </c>
      <c r="V58" s="29">
        <v>0.34525902271099751</v>
      </c>
      <c r="W58" s="29">
        <v>0.34651626960321719</v>
      </c>
      <c r="X58" s="29">
        <v>0.34695727588287861</v>
      </c>
      <c r="Y58" s="29">
        <v>0.34739828216254004</v>
      </c>
      <c r="Z58" s="29">
        <v>0.34783928844220147</v>
      </c>
      <c r="AA58" s="29">
        <v>0.34828029472186289</v>
      </c>
      <c r="AB58" s="29">
        <v>0.34872130100152432</v>
      </c>
      <c r="AC58" s="29">
        <v>0.34916230728118575</v>
      </c>
      <c r="AD58" s="29">
        <v>0.34960331356084717</v>
      </c>
      <c r="AE58" s="29">
        <v>0.3500443198405086</v>
      </c>
      <c r="AF58" s="29">
        <v>0.35048532612017003</v>
      </c>
      <c r="AG58" s="29">
        <v>0.35092633239983145</v>
      </c>
      <c r="AH58" s="29">
        <v>0.35136733867949288</v>
      </c>
      <c r="AI58" s="29">
        <v>0.35180834495915431</v>
      </c>
      <c r="AJ58" s="29">
        <v>0.35224935123881573</v>
      </c>
      <c r="AK58" s="29">
        <v>0.35269035751847716</v>
      </c>
      <c r="AL58" s="29">
        <v>0.3531313637981387</v>
      </c>
    </row>
    <row r="59" spans="1:38" ht="14.25" hidden="1" customHeight="1" x14ac:dyDescent="0.2">
      <c r="A59" s="5"/>
      <c r="B59" s="5" t="s">
        <v>170</v>
      </c>
      <c r="C59" s="28" t="s">
        <v>88</v>
      </c>
      <c r="D59" s="5" t="s">
        <v>95</v>
      </c>
      <c r="E59" s="28">
        <v>30</v>
      </c>
      <c r="F59" s="5" t="s">
        <v>163</v>
      </c>
      <c r="G59" s="5" t="s">
        <v>90</v>
      </c>
      <c r="H59" s="29" t="s">
        <v>168</v>
      </c>
      <c r="I59" s="29">
        <v>0.32891481311214171</v>
      </c>
      <c r="J59" s="29">
        <v>0.32891481311214171</v>
      </c>
      <c r="K59" s="29">
        <v>0.32891481311214171</v>
      </c>
      <c r="L59" s="29">
        <v>0.32891481311214171</v>
      </c>
      <c r="M59" s="29">
        <v>0.32891481311214171</v>
      </c>
      <c r="N59" s="29">
        <v>0.32891481311214171</v>
      </c>
      <c r="O59" s="29">
        <v>0.32891481311214171</v>
      </c>
      <c r="P59" s="29">
        <v>0.32891481311214171</v>
      </c>
      <c r="Q59" s="29">
        <v>0.32891481311214171</v>
      </c>
      <c r="R59" s="29">
        <v>0.32891481311214171</v>
      </c>
      <c r="S59" s="29">
        <v>0.32891481311214171</v>
      </c>
      <c r="T59" s="29">
        <v>0.32891481311214171</v>
      </c>
      <c r="U59" s="29">
        <v>0.32891481311214171</v>
      </c>
      <c r="V59" s="29">
        <v>0.32891481311214171</v>
      </c>
      <c r="W59" s="29">
        <v>0.32891481311214171</v>
      </c>
      <c r="X59" s="29">
        <v>0.33008824354488009</v>
      </c>
      <c r="Y59" s="29">
        <v>0.33126167397761846</v>
      </c>
      <c r="Z59" s="29">
        <v>0.33243510441035684</v>
      </c>
      <c r="AA59" s="29">
        <v>0.33360853484309522</v>
      </c>
      <c r="AB59" s="29">
        <v>0.33478196527583359</v>
      </c>
      <c r="AC59" s="29">
        <v>0.33595539570857197</v>
      </c>
      <c r="AD59" s="29">
        <v>0.33712882614131034</v>
      </c>
      <c r="AE59" s="29">
        <v>0.33830225657404872</v>
      </c>
      <c r="AF59" s="29">
        <v>0.3394756870067871</v>
      </c>
      <c r="AG59" s="29">
        <v>0.34064911743952547</v>
      </c>
      <c r="AH59" s="29">
        <v>0.34182254787226385</v>
      </c>
      <c r="AI59" s="29">
        <v>0.34299597830500222</v>
      </c>
      <c r="AJ59" s="29">
        <v>0.3441694087377406</v>
      </c>
      <c r="AK59" s="29">
        <v>0.34534283917047898</v>
      </c>
      <c r="AL59" s="29">
        <v>0.34651626960321719</v>
      </c>
    </row>
    <row r="60" spans="1:38" ht="14.25" hidden="1" customHeight="1" x14ac:dyDescent="0.2">
      <c r="A60" s="5"/>
      <c r="B60" s="5" t="s">
        <v>171</v>
      </c>
      <c r="C60" s="28" t="s">
        <v>88</v>
      </c>
      <c r="D60" s="5" t="s">
        <v>89</v>
      </c>
      <c r="E60" s="28">
        <v>30</v>
      </c>
      <c r="F60" s="5" t="s">
        <v>163</v>
      </c>
      <c r="G60" s="5" t="s">
        <v>97</v>
      </c>
      <c r="H60" s="29" t="s">
        <v>172</v>
      </c>
      <c r="I60" s="29">
        <v>0.31323813798572719</v>
      </c>
      <c r="J60" s="29">
        <v>0.31502677532478657</v>
      </c>
      <c r="K60" s="29">
        <v>0.31681541266384594</v>
      </c>
      <c r="L60" s="29">
        <v>0.31860405000290531</v>
      </c>
      <c r="M60" s="29">
        <v>0.32039268734196469</v>
      </c>
      <c r="N60" s="29">
        <v>0.32218132468102406</v>
      </c>
      <c r="O60" s="29">
        <v>0.32396996202008344</v>
      </c>
      <c r="P60" s="29">
        <v>0.32575859935914281</v>
      </c>
      <c r="Q60" s="29">
        <v>0.32754723669820218</v>
      </c>
      <c r="R60" s="29">
        <v>0.32933587403726156</v>
      </c>
      <c r="S60" s="29">
        <v>0.33112451137632093</v>
      </c>
      <c r="T60" s="29">
        <v>0.3329131487153803</v>
      </c>
      <c r="U60" s="29">
        <v>0.33470178605443968</v>
      </c>
      <c r="V60" s="29">
        <v>0.33649042339349905</v>
      </c>
      <c r="W60" s="29">
        <v>0.33827906073255831</v>
      </c>
      <c r="X60" s="29">
        <v>0.3391155709866554</v>
      </c>
      <c r="Y60" s="29">
        <v>0.33995208124075249</v>
      </c>
      <c r="Z60" s="29">
        <v>0.34078859149484958</v>
      </c>
      <c r="AA60" s="29">
        <v>0.34162510174894667</v>
      </c>
      <c r="AB60" s="29">
        <v>0.34246161200304376</v>
      </c>
      <c r="AC60" s="29">
        <v>0.34329812225714085</v>
      </c>
      <c r="AD60" s="29">
        <v>0.34413463251123794</v>
      </c>
      <c r="AE60" s="29">
        <v>0.34497114276533503</v>
      </c>
      <c r="AF60" s="29">
        <v>0.34580765301943212</v>
      </c>
      <c r="AG60" s="29">
        <v>0.3466441632735292</v>
      </c>
      <c r="AH60" s="29">
        <v>0.34748067352762629</v>
      </c>
      <c r="AI60" s="29">
        <v>0.34831718378172338</v>
      </c>
      <c r="AJ60" s="29">
        <v>0.34915369403582047</v>
      </c>
      <c r="AK60" s="29">
        <v>0.34999020428991756</v>
      </c>
      <c r="AL60" s="29">
        <v>0.35082671454401448</v>
      </c>
    </row>
    <row r="61" spans="1:38" ht="14.25" customHeight="1" x14ac:dyDescent="0.2">
      <c r="A61" s="26"/>
      <c r="B61" s="5" t="s">
        <v>173</v>
      </c>
      <c r="C61" s="28" t="s">
        <v>88</v>
      </c>
      <c r="D61" s="5" t="s">
        <v>93</v>
      </c>
      <c r="E61" s="28">
        <v>30</v>
      </c>
      <c r="F61" s="5" t="s">
        <v>163</v>
      </c>
      <c r="G61" s="5" t="s">
        <v>97</v>
      </c>
      <c r="H61" s="29" t="s">
        <v>172</v>
      </c>
      <c r="I61" s="29">
        <v>0.31323813798572719</v>
      </c>
      <c r="J61" s="29">
        <v>0.31453518202945757</v>
      </c>
      <c r="K61" s="29">
        <v>0.31583222607318795</v>
      </c>
      <c r="L61" s="29">
        <v>0.31712927011691833</v>
      </c>
      <c r="M61" s="29">
        <v>0.3184263141606487</v>
      </c>
      <c r="N61" s="29">
        <v>0.31972335820437908</v>
      </c>
      <c r="O61" s="29">
        <v>0.32102040224810946</v>
      </c>
      <c r="P61" s="29">
        <v>0.32231744629183984</v>
      </c>
      <c r="Q61" s="29">
        <v>0.32361449033557022</v>
      </c>
      <c r="R61" s="29">
        <v>0.32491153437930059</v>
      </c>
      <c r="S61" s="29">
        <v>0.32620857842303097</v>
      </c>
      <c r="T61" s="29">
        <v>0.32750562246676135</v>
      </c>
      <c r="U61" s="29">
        <v>0.32880266651049173</v>
      </c>
      <c r="V61" s="29">
        <v>0.3300997105542221</v>
      </c>
      <c r="W61" s="29">
        <v>0.33139675459795281</v>
      </c>
      <c r="X61" s="29">
        <v>0.33185557500692653</v>
      </c>
      <c r="Y61" s="29">
        <v>0.33231439541590024</v>
      </c>
      <c r="Z61" s="29">
        <v>0.33277321582487396</v>
      </c>
      <c r="AA61" s="29">
        <v>0.33323203623384767</v>
      </c>
      <c r="AB61" s="29">
        <v>0.33369085664282139</v>
      </c>
      <c r="AC61" s="29">
        <v>0.3341496770517951</v>
      </c>
      <c r="AD61" s="29">
        <v>0.33460849746076882</v>
      </c>
      <c r="AE61" s="29">
        <v>0.33506731786974253</v>
      </c>
      <c r="AF61" s="29">
        <v>0.33552613827871625</v>
      </c>
      <c r="AG61" s="29">
        <v>0.33598495868768996</v>
      </c>
      <c r="AH61" s="29">
        <v>0.33644377909666368</v>
      </c>
      <c r="AI61" s="29">
        <v>0.33690259950563739</v>
      </c>
      <c r="AJ61" s="29">
        <v>0.3373614199146111</v>
      </c>
      <c r="AK61" s="29">
        <v>0.33782024032358482</v>
      </c>
      <c r="AL61" s="29">
        <v>0.33827906073255831</v>
      </c>
    </row>
    <row r="62" spans="1:38" ht="14.25" hidden="1" customHeight="1" x14ac:dyDescent="0.2">
      <c r="A62" s="5"/>
      <c r="B62" s="5" t="s">
        <v>174</v>
      </c>
      <c r="C62" s="28" t="s">
        <v>88</v>
      </c>
      <c r="D62" s="5" t="s">
        <v>95</v>
      </c>
      <c r="E62" s="28">
        <v>30</v>
      </c>
      <c r="F62" s="5" t="s">
        <v>163</v>
      </c>
      <c r="G62" s="5" t="s">
        <v>97</v>
      </c>
      <c r="H62" s="29" t="s">
        <v>172</v>
      </c>
      <c r="I62" s="29">
        <v>0.31323813798572719</v>
      </c>
      <c r="J62" s="29">
        <v>0.31323813798572719</v>
      </c>
      <c r="K62" s="29">
        <v>0.31323813798572719</v>
      </c>
      <c r="L62" s="29">
        <v>0.31323813798572719</v>
      </c>
      <c r="M62" s="29">
        <v>0.31323813798572719</v>
      </c>
      <c r="N62" s="29">
        <v>0.31323813798572719</v>
      </c>
      <c r="O62" s="29">
        <v>0.31323813798572719</v>
      </c>
      <c r="P62" s="29">
        <v>0.31323813798572719</v>
      </c>
      <c r="Q62" s="29">
        <v>0.31323813798572719</v>
      </c>
      <c r="R62" s="29">
        <v>0.31323813798572719</v>
      </c>
      <c r="S62" s="29">
        <v>0.31323813798572719</v>
      </c>
      <c r="T62" s="29">
        <v>0.31323813798572719</v>
      </c>
      <c r="U62" s="29">
        <v>0.31323813798572719</v>
      </c>
      <c r="V62" s="29">
        <v>0.31323813798572719</v>
      </c>
      <c r="W62" s="29">
        <v>0.31323813798572719</v>
      </c>
      <c r="X62" s="29">
        <v>0.31444871242654221</v>
      </c>
      <c r="Y62" s="29">
        <v>0.31565928686735722</v>
      </c>
      <c r="Z62" s="29">
        <v>0.31686986130817224</v>
      </c>
      <c r="AA62" s="29">
        <v>0.31808043574898726</v>
      </c>
      <c r="AB62" s="29">
        <v>0.31929101018980227</v>
      </c>
      <c r="AC62" s="29">
        <v>0.32050158463061729</v>
      </c>
      <c r="AD62" s="29">
        <v>0.3217121590714323</v>
      </c>
      <c r="AE62" s="29">
        <v>0.32292273351224732</v>
      </c>
      <c r="AF62" s="29">
        <v>0.32413330795306233</v>
      </c>
      <c r="AG62" s="29">
        <v>0.32534388239387735</v>
      </c>
      <c r="AH62" s="29">
        <v>0.32655445683469236</v>
      </c>
      <c r="AI62" s="29">
        <v>0.32776503127550738</v>
      </c>
      <c r="AJ62" s="29">
        <v>0.32897560571632239</v>
      </c>
      <c r="AK62" s="29">
        <v>0.33018618015713741</v>
      </c>
      <c r="AL62" s="29">
        <v>0.33139675459795281</v>
      </c>
    </row>
    <row r="63" spans="1:38" ht="14.25" hidden="1" customHeight="1" x14ac:dyDescent="0.2">
      <c r="A63" s="5"/>
      <c r="B63" s="5" t="s">
        <v>175</v>
      </c>
      <c r="C63" s="28" t="s">
        <v>88</v>
      </c>
      <c r="D63" s="5" t="s">
        <v>89</v>
      </c>
      <c r="E63" s="28">
        <v>30</v>
      </c>
      <c r="F63" s="5" t="s">
        <v>163</v>
      </c>
      <c r="G63" s="5" t="s">
        <v>121</v>
      </c>
      <c r="H63" s="29" t="s">
        <v>176</v>
      </c>
      <c r="I63" s="29">
        <v>0.29822263806689919</v>
      </c>
      <c r="J63" s="29">
        <v>0.30003450683111649</v>
      </c>
      <c r="K63" s="29">
        <v>0.30184637559533378</v>
      </c>
      <c r="L63" s="29">
        <v>0.30365824435955108</v>
      </c>
      <c r="M63" s="29">
        <v>0.30547011312376837</v>
      </c>
      <c r="N63" s="29">
        <v>0.30728198188798567</v>
      </c>
      <c r="O63" s="29">
        <v>0.30909385065220296</v>
      </c>
      <c r="P63" s="29">
        <v>0.31090571941642026</v>
      </c>
      <c r="Q63" s="29">
        <v>0.31271758818063755</v>
      </c>
      <c r="R63" s="29">
        <v>0.31452945694485485</v>
      </c>
      <c r="S63" s="29">
        <v>0.31634132570907214</v>
      </c>
      <c r="T63" s="29">
        <v>0.31815319447328944</v>
      </c>
      <c r="U63" s="29">
        <v>0.31996506323750673</v>
      </c>
      <c r="V63" s="29">
        <v>0.32177693200172403</v>
      </c>
      <c r="W63" s="29">
        <v>0.32358880076594121</v>
      </c>
      <c r="X63" s="29">
        <v>0.32428350435720693</v>
      </c>
      <c r="Y63" s="29">
        <v>0.32497820794847265</v>
      </c>
      <c r="Z63" s="29">
        <v>0.32567291153973837</v>
      </c>
      <c r="AA63" s="29">
        <v>0.3263676151310041</v>
      </c>
      <c r="AB63" s="29">
        <v>0.32706231872226982</v>
      </c>
      <c r="AC63" s="29">
        <v>0.32775702231353554</v>
      </c>
      <c r="AD63" s="29">
        <v>0.32845172590480126</v>
      </c>
      <c r="AE63" s="29">
        <v>0.32914642949606698</v>
      </c>
      <c r="AF63" s="29">
        <v>0.32984113308733271</v>
      </c>
      <c r="AG63" s="29">
        <v>0.33053583667859843</v>
      </c>
      <c r="AH63" s="29">
        <v>0.33123054026986415</v>
      </c>
      <c r="AI63" s="29">
        <v>0.33192524386112987</v>
      </c>
      <c r="AJ63" s="29">
        <v>0.33261994745239559</v>
      </c>
      <c r="AK63" s="29">
        <v>0.33331465104366131</v>
      </c>
      <c r="AL63" s="29">
        <v>0.33400935463492715</v>
      </c>
    </row>
    <row r="64" spans="1:38" ht="14.25" customHeight="1" x14ac:dyDescent="0.2">
      <c r="A64" s="26"/>
      <c r="B64" s="5" t="s">
        <v>177</v>
      </c>
      <c r="C64" s="28" t="s">
        <v>88</v>
      </c>
      <c r="D64" s="5" t="s">
        <v>93</v>
      </c>
      <c r="E64" s="28">
        <v>30</v>
      </c>
      <c r="F64" s="5" t="s">
        <v>163</v>
      </c>
      <c r="G64" s="5" t="s">
        <v>121</v>
      </c>
      <c r="H64" s="29" t="s">
        <v>176</v>
      </c>
      <c r="I64" s="29">
        <v>0.29822263806689919</v>
      </c>
      <c r="J64" s="29">
        <v>0.29953314383281376</v>
      </c>
      <c r="K64" s="29">
        <v>0.30084364959872834</v>
      </c>
      <c r="L64" s="29">
        <v>0.30215415536464291</v>
      </c>
      <c r="M64" s="29">
        <v>0.30346466113055748</v>
      </c>
      <c r="N64" s="29">
        <v>0.30477516689647205</v>
      </c>
      <c r="O64" s="29">
        <v>0.30608567266238662</v>
      </c>
      <c r="P64" s="29">
        <v>0.30739617842830119</v>
      </c>
      <c r="Q64" s="29">
        <v>0.30870668419421576</v>
      </c>
      <c r="R64" s="29">
        <v>0.31001718996013033</v>
      </c>
      <c r="S64" s="29">
        <v>0.31132769572604491</v>
      </c>
      <c r="T64" s="29">
        <v>0.31263820149195948</v>
      </c>
      <c r="U64" s="29">
        <v>0.31394870725787405</v>
      </c>
      <c r="V64" s="29">
        <v>0.31525921302378862</v>
      </c>
      <c r="W64" s="29">
        <v>0.31656971878970325</v>
      </c>
      <c r="X64" s="29">
        <v>0.31703765758811914</v>
      </c>
      <c r="Y64" s="29">
        <v>0.31750559638653503</v>
      </c>
      <c r="Z64" s="29">
        <v>0.31797353518495092</v>
      </c>
      <c r="AA64" s="29">
        <v>0.31844147398336681</v>
      </c>
      <c r="AB64" s="29">
        <v>0.3189094127817827</v>
      </c>
      <c r="AC64" s="29">
        <v>0.31937735158019859</v>
      </c>
      <c r="AD64" s="29">
        <v>0.31984529037861448</v>
      </c>
      <c r="AE64" s="29">
        <v>0.32031322917703037</v>
      </c>
      <c r="AF64" s="29">
        <v>0.32078116797544626</v>
      </c>
      <c r="AG64" s="29">
        <v>0.32124910677386215</v>
      </c>
      <c r="AH64" s="29">
        <v>0.32171704557227804</v>
      </c>
      <c r="AI64" s="29">
        <v>0.32218498437069393</v>
      </c>
      <c r="AJ64" s="29">
        <v>0.32265292316910982</v>
      </c>
      <c r="AK64" s="29">
        <v>0.32312086196752571</v>
      </c>
      <c r="AL64" s="29">
        <v>0.32358880076594121</v>
      </c>
    </row>
    <row r="65" spans="1:38" ht="14.25" hidden="1" customHeight="1" x14ac:dyDescent="0.2">
      <c r="A65" s="5"/>
      <c r="B65" s="5" t="s">
        <v>178</v>
      </c>
      <c r="C65" s="28" t="s">
        <v>88</v>
      </c>
      <c r="D65" s="5" t="s">
        <v>95</v>
      </c>
      <c r="E65" s="28">
        <v>30</v>
      </c>
      <c r="F65" s="5" t="s">
        <v>163</v>
      </c>
      <c r="G65" s="5" t="s">
        <v>121</v>
      </c>
      <c r="H65" s="29" t="s">
        <v>176</v>
      </c>
      <c r="I65" s="29">
        <v>0.29822263806689919</v>
      </c>
      <c r="J65" s="29">
        <v>0.29822263806689919</v>
      </c>
      <c r="K65" s="29">
        <v>0.29822263806689919</v>
      </c>
      <c r="L65" s="29">
        <v>0.29822263806689919</v>
      </c>
      <c r="M65" s="29">
        <v>0.29822263806689919</v>
      </c>
      <c r="N65" s="29">
        <v>0.29822263806689919</v>
      </c>
      <c r="O65" s="29">
        <v>0.29822263806689919</v>
      </c>
      <c r="P65" s="29">
        <v>0.29822263806689919</v>
      </c>
      <c r="Q65" s="29">
        <v>0.29822263806689919</v>
      </c>
      <c r="R65" s="29">
        <v>0.29822263806689919</v>
      </c>
      <c r="S65" s="29">
        <v>0.29822263806689919</v>
      </c>
      <c r="T65" s="29">
        <v>0.29822263806689919</v>
      </c>
      <c r="U65" s="29">
        <v>0.29822263806689919</v>
      </c>
      <c r="V65" s="29">
        <v>0.29822263806689919</v>
      </c>
      <c r="W65" s="29">
        <v>0.29822263806689919</v>
      </c>
      <c r="X65" s="29">
        <v>0.29944577678175277</v>
      </c>
      <c r="Y65" s="29">
        <v>0.30066891549660635</v>
      </c>
      <c r="Z65" s="29">
        <v>0.30189205421145993</v>
      </c>
      <c r="AA65" s="29">
        <v>0.3031151929263135</v>
      </c>
      <c r="AB65" s="29">
        <v>0.30433833164116708</v>
      </c>
      <c r="AC65" s="29">
        <v>0.30556147035602066</v>
      </c>
      <c r="AD65" s="29">
        <v>0.30678460907087424</v>
      </c>
      <c r="AE65" s="29">
        <v>0.30800774778572781</v>
      </c>
      <c r="AF65" s="29">
        <v>0.30923088650058139</v>
      </c>
      <c r="AG65" s="29">
        <v>0.31045402521543497</v>
      </c>
      <c r="AH65" s="29">
        <v>0.31167716393028855</v>
      </c>
      <c r="AI65" s="29">
        <v>0.31290030264514213</v>
      </c>
      <c r="AJ65" s="29">
        <v>0.3141234413599957</v>
      </c>
      <c r="AK65" s="29">
        <v>0.31534658007484928</v>
      </c>
      <c r="AL65" s="29">
        <v>0.31656971878970325</v>
      </c>
    </row>
    <row r="66" spans="1:38" ht="14.25" hidden="1" customHeight="1" x14ac:dyDescent="0.2">
      <c r="A66" s="5"/>
      <c r="B66" s="5" t="s">
        <v>179</v>
      </c>
      <c r="C66" s="28" t="s">
        <v>88</v>
      </c>
      <c r="D66" s="5" t="s">
        <v>89</v>
      </c>
      <c r="E66" s="28">
        <v>30</v>
      </c>
      <c r="F66" s="5" t="s">
        <v>163</v>
      </c>
      <c r="G66" s="5" t="s">
        <v>126</v>
      </c>
      <c r="H66" s="29" t="s">
        <v>180</v>
      </c>
      <c r="I66" s="29">
        <v>0.28327663878760079</v>
      </c>
      <c r="J66" s="29">
        <v>0.28506566870490641</v>
      </c>
      <c r="K66" s="29">
        <v>0.28685469862221202</v>
      </c>
      <c r="L66" s="29">
        <v>0.28864372853951764</v>
      </c>
      <c r="M66" s="29">
        <v>0.29043275845682326</v>
      </c>
      <c r="N66" s="29">
        <v>0.29222178837412888</v>
      </c>
      <c r="O66" s="29">
        <v>0.29401081829143449</v>
      </c>
      <c r="P66" s="29">
        <v>0.29579984820874011</v>
      </c>
      <c r="Q66" s="29">
        <v>0.29758887812604573</v>
      </c>
      <c r="R66" s="29">
        <v>0.29937790804335135</v>
      </c>
      <c r="S66" s="29">
        <v>0.30116693796065697</v>
      </c>
      <c r="T66" s="29">
        <v>0.30295596787796258</v>
      </c>
      <c r="U66" s="29">
        <v>0.3047449977952682</v>
      </c>
      <c r="V66" s="29">
        <v>0.30653402771257382</v>
      </c>
      <c r="W66" s="29">
        <v>0.30832305762987922</v>
      </c>
      <c r="X66" s="29">
        <v>0.30891950948402813</v>
      </c>
      <c r="Y66" s="29">
        <v>0.30951596133817705</v>
      </c>
      <c r="Z66" s="29">
        <v>0.31011241319232596</v>
      </c>
      <c r="AA66" s="29">
        <v>0.31070886504647488</v>
      </c>
      <c r="AB66" s="29">
        <v>0.3113053169006238</v>
      </c>
      <c r="AC66" s="29">
        <v>0.31190176875477271</v>
      </c>
      <c r="AD66" s="29">
        <v>0.31249822060892163</v>
      </c>
      <c r="AE66" s="29">
        <v>0.31309467246307054</v>
      </c>
      <c r="AF66" s="29">
        <v>0.31369112431721946</v>
      </c>
      <c r="AG66" s="29">
        <v>0.31428757617136838</v>
      </c>
      <c r="AH66" s="29">
        <v>0.31488402802551729</v>
      </c>
      <c r="AI66" s="29">
        <v>0.31548047987966621</v>
      </c>
      <c r="AJ66" s="29">
        <v>0.31607693173381513</v>
      </c>
      <c r="AK66" s="29">
        <v>0.31667338358796404</v>
      </c>
      <c r="AL66" s="29">
        <v>0.3172698354421129</v>
      </c>
    </row>
    <row r="67" spans="1:38" ht="14.25" customHeight="1" x14ac:dyDescent="0.2">
      <c r="A67" s="32" t="s">
        <v>51</v>
      </c>
      <c r="B67" s="5" t="s">
        <v>181</v>
      </c>
      <c r="C67" s="28" t="s">
        <v>88</v>
      </c>
      <c r="D67" s="5" t="s">
        <v>93</v>
      </c>
      <c r="E67" s="28">
        <v>30</v>
      </c>
      <c r="F67" s="5" t="s">
        <v>163</v>
      </c>
      <c r="G67" s="5" t="s">
        <v>126</v>
      </c>
      <c r="H67" s="29" t="s">
        <v>180</v>
      </c>
      <c r="I67" s="29">
        <v>0.28327663878760079</v>
      </c>
      <c r="J67" s="29">
        <v>0.28456304297059154</v>
      </c>
      <c r="K67" s="29">
        <v>0.28584944715358229</v>
      </c>
      <c r="L67" s="29">
        <v>0.28713585133657304</v>
      </c>
      <c r="M67" s="29">
        <v>0.2884222555195638</v>
      </c>
      <c r="N67" s="29">
        <v>0.28970865970255455</v>
      </c>
      <c r="O67" s="29">
        <v>0.2909950638855453</v>
      </c>
      <c r="P67" s="29">
        <v>0.29228146806853605</v>
      </c>
      <c r="Q67" s="29">
        <v>0.29356787225152681</v>
      </c>
      <c r="R67" s="29">
        <v>0.29485427643451756</v>
      </c>
      <c r="S67" s="29">
        <v>0.29614068061750831</v>
      </c>
      <c r="T67" s="29">
        <v>0.29742708480049906</v>
      </c>
      <c r="U67" s="29">
        <v>0.29871348898348982</v>
      </c>
      <c r="V67" s="29">
        <v>0.29999989316648057</v>
      </c>
      <c r="W67" s="29">
        <v>0.30128629734947132</v>
      </c>
      <c r="X67" s="29">
        <v>0.30175541470149853</v>
      </c>
      <c r="Y67" s="29">
        <v>0.30222453205352573</v>
      </c>
      <c r="Z67" s="29">
        <v>0.30269364940555293</v>
      </c>
      <c r="AA67" s="29">
        <v>0.30316276675758014</v>
      </c>
      <c r="AB67" s="29">
        <v>0.30363188410960734</v>
      </c>
      <c r="AC67" s="29">
        <v>0.30410100146163455</v>
      </c>
      <c r="AD67" s="29">
        <v>0.30457011881366175</v>
      </c>
      <c r="AE67" s="29">
        <v>0.30503923616568895</v>
      </c>
      <c r="AF67" s="29">
        <v>0.30550835351771616</v>
      </c>
      <c r="AG67" s="29">
        <v>0.30597747086974336</v>
      </c>
      <c r="AH67" s="29">
        <v>0.30644658822177057</v>
      </c>
      <c r="AI67" s="29">
        <v>0.30691570557379777</v>
      </c>
      <c r="AJ67" s="29">
        <v>0.30738482292582497</v>
      </c>
      <c r="AK67" s="29">
        <v>0.30785394027785218</v>
      </c>
      <c r="AL67" s="29">
        <v>0.30832305762987922</v>
      </c>
    </row>
    <row r="68" spans="1:38" ht="14.25" hidden="1" customHeight="1" x14ac:dyDescent="0.2">
      <c r="A68" s="5"/>
      <c r="B68" s="5" t="s">
        <v>182</v>
      </c>
      <c r="C68" s="28" t="s">
        <v>88</v>
      </c>
      <c r="D68" s="5" t="s">
        <v>95</v>
      </c>
      <c r="E68" s="28">
        <v>30</v>
      </c>
      <c r="F68" s="5" t="s">
        <v>163</v>
      </c>
      <c r="G68" s="5" t="s">
        <v>126</v>
      </c>
      <c r="H68" s="29" t="s">
        <v>180</v>
      </c>
      <c r="I68" s="29">
        <v>0.28327663878760079</v>
      </c>
      <c r="J68" s="29">
        <v>0.28327663878760079</v>
      </c>
      <c r="K68" s="29">
        <v>0.28327663878760079</v>
      </c>
      <c r="L68" s="29">
        <v>0.28327663878760079</v>
      </c>
      <c r="M68" s="29">
        <v>0.28327663878760079</v>
      </c>
      <c r="N68" s="29">
        <v>0.28327663878760079</v>
      </c>
      <c r="O68" s="29">
        <v>0.28327663878760079</v>
      </c>
      <c r="P68" s="29">
        <v>0.28327663878760079</v>
      </c>
      <c r="Q68" s="29">
        <v>0.28327663878760079</v>
      </c>
      <c r="R68" s="29">
        <v>0.28327663878760079</v>
      </c>
      <c r="S68" s="29">
        <v>0.28327663878760079</v>
      </c>
      <c r="T68" s="29">
        <v>0.28327663878760079</v>
      </c>
      <c r="U68" s="29">
        <v>0.28327663878760079</v>
      </c>
      <c r="V68" s="29">
        <v>0.28327663878760079</v>
      </c>
      <c r="W68" s="29">
        <v>0.28327663878760079</v>
      </c>
      <c r="X68" s="29">
        <v>0.28447728269172551</v>
      </c>
      <c r="Y68" s="29">
        <v>0.28567792659585023</v>
      </c>
      <c r="Z68" s="29">
        <v>0.28687857049997495</v>
      </c>
      <c r="AA68" s="29">
        <v>0.28807921440409967</v>
      </c>
      <c r="AB68" s="29">
        <v>0.28927985830822439</v>
      </c>
      <c r="AC68" s="29">
        <v>0.29048050221234911</v>
      </c>
      <c r="AD68" s="29">
        <v>0.29168114611647383</v>
      </c>
      <c r="AE68" s="29">
        <v>0.29288179002059855</v>
      </c>
      <c r="AF68" s="29">
        <v>0.29408243392472327</v>
      </c>
      <c r="AG68" s="29">
        <v>0.295283077828848</v>
      </c>
      <c r="AH68" s="29">
        <v>0.29648372173297272</v>
      </c>
      <c r="AI68" s="29">
        <v>0.29768436563709744</v>
      </c>
      <c r="AJ68" s="29">
        <v>0.29888500954122216</v>
      </c>
      <c r="AK68" s="29">
        <v>0.30008565344534688</v>
      </c>
      <c r="AL68" s="29">
        <v>0.30128629734947132</v>
      </c>
    </row>
    <row r="69" spans="1:38" ht="14.25" hidden="1" customHeight="1" x14ac:dyDescent="0.2">
      <c r="A69" s="5"/>
      <c r="B69" s="5" t="s">
        <v>183</v>
      </c>
      <c r="C69" s="28" t="s">
        <v>88</v>
      </c>
      <c r="D69" s="5" t="s">
        <v>89</v>
      </c>
      <c r="E69" s="28">
        <v>30</v>
      </c>
      <c r="F69" s="5" t="s">
        <v>163</v>
      </c>
      <c r="G69" s="5" t="s">
        <v>131</v>
      </c>
      <c r="H69" s="29" t="s">
        <v>184</v>
      </c>
      <c r="I69" s="29">
        <v>0.26855696409946994</v>
      </c>
      <c r="J69" s="29">
        <v>0.27032333142156345</v>
      </c>
      <c r="K69" s="29">
        <v>0.27208969874365696</v>
      </c>
      <c r="L69" s="29">
        <v>0.27385606606575047</v>
      </c>
      <c r="M69" s="29">
        <v>0.27562243338784398</v>
      </c>
      <c r="N69" s="29">
        <v>0.27738880070993749</v>
      </c>
      <c r="O69" s="29">
        <v>0.279155168032031</v>
      </c>
      <c r="P69" s="29">
        <v>0.28092153535412451</v>
      </c>
      <c r="Q69" s="29">
        <v>0.28268790267621802</v>
      </c>
      <c r="R69" s="29">
        <v>0.28445426999831153</v>
      </c>
      <c r="S69" s="29">
        <v>0.28622063732040504</v>
      </c>
      <c r="T69" s="29">
        <v>0.28798700464249855</v>
      </c>
      <c r="U69" s="29">
        <v>0.28975337196459205</v>
      </c>
      <c r="V69" s="29">
        <v>0.29151973928668556</v>
      </c>
      <c r="W69" s="29">
        <v>0.29328610660877941</v>
      </c>
      <c r="X69" s="29">
        <v>0.29378595282095454</v>
      </c>
      <c r="Y69" s="29">
        <v>0.29428579903312968</v>
      </c>
      <c r="Z69" s="29">
        <v>0.29478564524530482</v>
      </c>
      <c r="AA69" s="29">
        <v>0.29528549145747995</v>
      </c>
      <c r="AB69" s="29">
        <v>0.29578533766965509</v>
      </c>
      <c r="AC69" s="29">
        <v>0.29628518388183023</v>
      </c>
      <c r="AD69" s="29">
        <v>0.29678503009400536</v>
      </c>
      <c r="AE69" s="29">
        <v>0.2972848763061805</v>
      </c>
      <c r="AF69" s="29">
        <v>0.29778472251835564</v>
      </c>
      <c r="AG69" s="29">
        <v>0.29828456873053077</v>
      </c>
      <c r="AH69" s="29">
        <v>0.29878441494270591</v>
      </c>
      <c r="AI69" s="29">
        <v>0.29928426115488105</v>
      </c>
      <c r="AJ69" s="29">
        <v>0.29978410736705619</v>
      </c>
      <c r="AK69" s="29">
        <v>0.30028395357923132</v>
      </c>
      <c r="AL69" s="29">
        <v>0.30078379979140635</v>
      </c>
    </row>
    <row r="70" spans="1:38" ht="14.25" customHeight="1" x14ac:dyDescent="0.2">
      <c r="A70" s="26"/>
      <c r="B70" s="5" t="s">
        <v>185</v>
      </c>
      <c r="C70" s="28" t="s">
        <v>88</v>
      </c>
      <c r="D70" s="5" t="s">
        <v>93</v>
      </c>
      <c r="E70" s="28">
        <v>30</v>
      </c>
      <c r="F70" s="5" t="s">
        <v>163</v>
      </c>
      <c r="G70" s="5" t="s">
        <v>131</v>
      </c>
      <c r="H70" s="29" t="s">
        <v>184</v>
      </c>
      <c r="I70" s="29">
        <v>0.26855696409946994</v>
      </c>
      <c r="J70" s="29">
        <v>0.26981915651445304</v>
      </c>
      <c r="K70" s="29">
        <v>0.27108134892943614</v>
      </c>
      <c r="L70" s="29">
        <v>0.27234354134441924</v>
      </c>
      <c r="M70" s="29">
        <v>0.27360573375940234</v>
      </c>
      <c r="N70" s="29">
        <v>0.27486792617438544</v>
      </c>
      <c r="O70" s="29">
        <v>0.27613011858936853</v>
      </c>
      <c r="P70" s="29">
        <v>0.27739231100435163</v>
      </c>
      <c r="Q70" s="29">
        <v>0.27865450341933473</v>
      </c>
      <c r="R70" s="29">
        <v>0.27991669583431783</v>
      </c>
      <c r="S70" s="29">
        <v>0.28117888824930093</v>
      </c>
      <c r="T70" s="29">
        <v>0.28244108066428403</v>
      </c>
      <c r="U70" s="29">
        <v>0.28370327307926713</v>
      </c>
      <c r="V70" s="29">
        <v>0.28496546549425023</v>
      </c>
      <c r="W70" s="29">
        <v>0.28622765790923349</v>
      </c>
      <c r="X70" s="29">
        <v>0.2866982211558699</v>
      </c>
      <c r="Y70" s="29">
        <v>0.28716878440250632</v>
      </c>
      <c r="Z70" s="29">
        <v>0.28763934764914273</v>
      </c>
      <c r="AA70" s="29">
        <v>0.28810991089577914</v>
      </c>
      <c r="AB70" s="29">
        <v>0.28858047414241556</v>
      </c>
      <c r="AC70" s="29">
        <v>0.28905103738905197</v>
      </c>
      <c r="AD70" s="29">
        <v>0.28952160063568838</v>
      </c>
      <c r="AE70" s="29">
        <v>0.28999216388232479</v>
      </c>
      <c r="AF70" s="29">
        <v>0.29046272712896121</v>
      </c>
      <c r="AG70" s="29">
        <v>0.29093329037559762</v>
      </c>
      <c r="AH70" s="29">
        <v>0.29140385362223403</v>
      </c>
      <c r="AI70" s="29">
        <v>0.29187441686887045</v>
      </c>
      <c r="AJ70" s="29">
        <v>0.29234498011550686</v>
      </c>
      <c r="AK70" s="29">
        <v>0.29281554336214327</v>
      </c>
      <c r="AL70" s="29">
        <v>0.29328610660877941</v>
      </c>
    </row>
    <row r="71" spans="1:38" ht="14.25" hidden="1" customHeight="1" x14ac:dyDescent="0.2">
      <c r="A71" s="5"/>
      <c r="B71" s="5" t="s">
        <v>186</v>
      </c>
      <c r="C71" s="28" t="s">
        <v>88</v>
      </c>
      <c r="D71" s="5" t="s">
        <v>95</v>
      </c>
      <c r="E71" s="28">
        <v>30</v>
      </c>
      <c r="F71" s="5" t="s">
        <v>163</v>
      </c>
      <c r="G71" s="5" t="s">
        <v>131</v>
      </c>
      <c r="H71" s="29" t="s">
        <v>184</v>
      </c>
      <c r="I71" s="29">
        <v>0.26855696409946994</v>
      </c>
      <c r="J71" s="29">
        <v>0.26855696409946994</v>
      </c>
      <c r="K71" s="29">
        <v>0.26855696409946994</v>
      </c>
      <c r="L71" s="29">
        <v>0.26855696409946994</v>
      </c>
      <c r="M71" s="29">
        <v>0.26855696409946994</v>
      </c>
      <c r="N71" s="29">
        <v>0.26855696409946994</v>
      </c>
      <c r="O71" s="29">
        <v>0.26855696409946994</v>
      </c>
      <c r="P71" s="29">
        <v>0.26855696409946994</v>
      </c>
      <c r="Q71" s="29">
        <v>0.26855696409946994</v>
      </c>
      <c r="R71" s="29">
        <v>0.26855696409946994</v>
      </c>
      <c r="S71" s="29">
        <v>0.26855696409946994</v>
      </c>
      <c r="T71" s="29">
        <v>0.26855696409946994</v>
      </c>
      <c r="U71" s="29">
        <v>0.26855696409946994</v>
      </c>
      <c r="V71" s="29">
        <v>0.26855696409946994</v>
      </c>
      <c r="W71" s="29">
        <v>0.26855696409946994</v>
      </c>
      <c r="X71" s="29">
        <v>0.26973501035345415</v>
      </c>
      <c r="Y71" s="29">
        <v>0.27091305660743836</v>
      </c>
      <c r="Z71" s="29">
        <v>0.27209110286142257</v>
      </c>
      <c r="AA71" s="29">
        <v>0.27326914911540678</v>
      </c>
      <c r="AB71" s="29">
        <v>0.27444719536939099</v>
      </c>
      <c r="AC71" s="29">
        <v>0.27562524162337521</v>
      </c>
      <c r="AD71" s="29">
        <v>0.27680328787735942</v>
      </c>
      <c r="AE71" s="29">
        <v>0.27798133413134363</v>
      </c>
      <c r="AF71" s="29">
        <v>0.27915938038532784</v>
      </c>
      <c r="AG71" s="29">
        <v>0.28033742663931205</v>
      </c>
      <c r="AH71" s="29">
        <v>0.28151547289329626</v>
      </c>
      <c r="AI71" s="29">
        <v>0.28269351914728047</v>
      </c>
      <c r="AJ71" s="29">
        <v>0.28387156540126468</v>
      </c>
      <c r="AK71" s="29">
        <v>0.28504961165524889</v>
      </c>
      <c r="AL71" s="29">
        <v>0.28622765790923349</v>
      </c>
    </row>
    <row r="72" spans="1:38" ht="14.25" hidden="1" customHeight="1" x14ac:dyDescent="0.2">
      <c r="A72" s="5"/>
      <c r="B72" s="5" t="s">
        <v>187</v>
      </c>
      <c r="C72" s="28" t="s">
        <v>88</v>
      </c>
      <c r="D72" s="5" t="s">
        <v>89</v>
      </c>
      <c r="E72" s="28">
        <v>30</v>
      </c>
      <c r="F72" s="5" t="s">
        <v>163</v>
      </c>
      <c r="G72" s="5" t="s">
        <v>136</v>
      </c>
      <c r="H72" s="29" t="s">
        <v>188</v>
      </c>
      <c r="I72" s="29">
        <v>0.25470627051585804</v>
      </c>
      <c r="J72" s="29">
        <v>0.25644457369392104</v>
      </c>
      <c r="K72" s="29">
        <v>0.25818287687198405</v>
      </c>
      <c r="L72" s="29">
        <v>0.25992118005004705</v>
      </c>
      <c r="M72" s="29">
        <v>0.26165948322811006</v>
      </c>
      <c r="N72" s="29">
        <v>0.26339778640617306</v>
      </c>
      <c r="O72" s="29">
        <v>0.26513608958423607</v>
      </c>
      <c r="P72" s="29">
        <v>0.26687439276229907</v>
      </c>
      <c r="Q72" s="29">
        <v>0.26861269594036208</v>
      </c>
      <c r="R72" s="29">
        <v>0.27035099911842508</v>
      </c>
      <c r="S72" s="29">
        <v>0.27208930229648809</v>
      </c>
      <c r="T72" s="29">
        <v>0.27382760547455109</v>
      </c>
      <c r="U72" s="29">
        <v>0.2755659086526141</v>
      </c>
      <c r="V72" s="29">
        <v>0.27730421183067711</v>
      </c>
      <c r="W72" s="29">
        <v>0.27904251500874</v>
      </c>
      <c r="X72" s="29">
        <v>0.27945774887334141</v>
      </c>
      <c r="Y72" s="29">
        <v>0.27987298273794281</v>
      </c>
      <c r="Z72" s="29">
        <v>0.28028821660254422</v>
      </c>
      <c r="AA72" s="29">
        <v>0.28070345046714562</v>
      </c>
      <c r="AB72" s="29">
        <v>0.28111868433174703</v>
      </c>
      <c r="AC72" s="29">
        <v>0.28153391819634843</v>
      </c>
      <c r="AD72" s="29">
        <v>0.28194915206094984</v>
      </c>
      <c r="AE72" s="29">
        <v>0.28236438592555124</v>
      </c>
      <c r="AF72" s="29">
        <v>0.28277961979015265</v>
      </c>
      <c r="AG72" s="29">
        <v>0.28319485365475405</v>
      </c>
      <c r="AH72" s="29">
        <v>0.28361008751935546</v>
      </c>
      <c r="AI72" s="29">
        <v>0.28402532138395686</v>
      </c>
      <c r="AJ72" s="29">
        <v>0.28444055524855827</v>
      </c>
      <c r="AK72" s="29">
        <v>0.28485578911315967</v>
      </c>
      <c r="AL72" s="29">
        <v>0.28527102297776102</v>
      </c>
    </row>
    <row r="73" spans="1:38" ht="14.25" customHeight="1" x14ac:dyDescent="0.2">
      <c r="A73" s="26"/>
      <c r="B73" s="5" t="s">
        <v>189</v>
      </c>
      <c r="C73" s="28" t="s">
        <v>88</v>
      </c>
      <c r="D73" s="5" t="s">
        <v>93</v>
      </c>
      <c r="E73" s="28">
        <v>30</v>
      </c>
      <c r="F73" s="5" t="s">
        <v>163</v>
      </c>
      <c r="G73" s="5" t="s">
        <v>136</v>
      </c>
      <c r="H73" s="29" t="s">
        <v>188</v>
      </c>
      <c r="I73" s="29">
        <v>0.25470627051585804</v>
      </c>
      <c r="J73" s="29">
        <v>0.25594881396975727</v>
      </c>
      <c r="K73" s="29">
        <v>0.25719135742365651</v>
      </c>
      <c r="L73" s="29">
        <v>0.25843390087755574</v>
      </c>
      <c r="M73" s="29">
        <v>0.25967644433145498</v>
      </c>
      <c r="N73" s="29">
        <v>0.26091898778535422</v>
      </c>
      <c r="O73" s="29">
        <v>0.26216153123925345</v>
      </c>
      <c r="P73" s="29">
        <v>0.26340407469315269</v>
      </c>
      <c r="Q73" s="29">
        <v>0.26464661814705193</v>
      </c>
      <c r="R73" s="29">
        <v>0.26588916160095116</v>
      </c>
      <c r="S73" s="29">
        <v>0.2671317050548504</v>
      </c>
      <c r="T73" s="29">
        <v>0.26837424850874964</v>
      </c>
      <c r="U73" s="29">
        <v>0.26961679196264887</v>
      </c>
      <c r="V73" s="29">
        <v>0.27085933541654811</v>
      </c>
      <c r="W73" s="29">
        <v>0.27210187887044762</v>
      </c>
      <c r="X73" s="29">
        <v>0.27256458794633376</v>
      </c>
      <c r="Y73" s="29">
        <v>0.27302729702221989</v>
      </c>
      <c r="Z73" s="29">
        <v>0.27349000609810603</v>
      </c>
      <c r="AA73" s="29">
        <v>0.27395271517399217</v>
      </c>
      <c r="AB73" s="29">
        <v>0.2744154242498783</v>
      </c>
      <c r="AC73" s="29">
        <v>0.27487813332576444</v>
      </c>
      <c r="AD73" s="29">
        <v>0.27534084240165058</v>
      </c>
      <c r="AE73" s="29">
        <v>0.27580355147753671</v>
      </c>
      <c r="AF73" s="29">
        <v>0.27626626055342285</v>
      </c>
      <c r="AG73" s="29">
        <v>0.27672896962930899</v>
      </c>
      <c r="AH73" s="29">
        <v>0.27719167870519512</v>
      </c>
      <c r="AI73" s="29">
        <v>0.27765438778108126</v>
      </c>
      <c r="AJ73" s="29">
        <v>0.27811709685696739</v>
      </c>
      <c r="AK73" s="29">
        <v>0.27857980593285353</v>
      </c>
      <c r="AL73" s="29">
        <v>0.27904251500874</v>
      </c>
    </row>
    <row r="74" spans="1:38" ht="14.25" hidden="1" customHeight="1" x14ac:dyDescent="0.2">
      <c r="A74" s="5"/>
      <c r="B74" s="5" t="s">
        <v>190</v>
      </c>
      <c r="C74" s="28" t="s">
        <v>88</v>
      </c>
      <c r="D74" s="5" t="s">
        <v>95</v>
      </c>
      <c r="E74" s="28">
        <v>30</v>
      </c>
      <c r="F74" s="5" t="s">
        <v>163</v>
      </c>
      <c r="G74" s="5" t="s">
        <v>136</v>
      </c>
      <c r="H74" s="29" t="s">
        <v>188</v>
      </c>
      <c r="I74" s="29">
        <v>0.25470627051585804</v>
      </c>
      <c r="J74" s="29">
        <v>0.25470627051585804</v>
      </c>
      <c r="K74" s="29">
        <v>0.25470627051585804</v>
      </c>
      <c r="L74" s="29">
        <v>0.25470627051585804</v>
      </c>
      <c r="M74" s="29">
        <v>0.25470627051585804</v>
      </c>
      <c r="N74" s="29">
        <v>0.25470627051585804</v>
      </c>
      <c r="O74" s="29">
        <v>0.25470627051585804</v>
      </c>
      <c r="P74" s="29">
        <v>0.25470627051585804</v>
      </c>
      <c r="Q74" s="29">
        <v>0.25470627051585804</v>
      </c>
      <c r="R74" s="29">
        <v>0.25470627051585804</v>
      </c>
      <c r="S74" s="29">
        <v>0.25470627051585804</v>
      </c>
      <c r="T74" s="29">
        <v>0.25470627051585804</v>
      </c>
      <c r="U74" s="29">
        <v>0.25470627051585804</v>
      </c>
      <c r="V74" s="29">
        <v>0.25470627051585804</v>
      </c>
      <c r="W74" s="29">
        <v>0.25470627051585804</v>
      </c>
      <c r="X74" s="29">
        <v>0.25586597773949732</v>
      </c>
      <c r="Y74" s="29">
        <v>0.2570256849631366</v>
      </c>
      <c r="Z74" s="29">
        <v>0.25818539218677589</v>
      </c>
      <c r="AA74" s="29">
        <v>0.25934509941041517</v>
      </c>
      <c r="AB74" s="29">
        <v>0.26050480663405445</v>
      </c>
      <c r="AC74" s="29">
        <v>0.26166451385769374</v>
      </c>
      <c r="AD74" s="29">
        <v>0.26282422108133302</v>
      </c>
      <c r="AE74" s="29">
        <v>0.2639839283049723</v>
      </c>
      <c r="AF74" s="29">
        <v>0.26514363552861159</v>
      </c>
      <c r="AG74" s="29">
        <v>0.26630334275225087</v>
      </c>
      <c r="AH74" s="29">
        <v>0.26746304997589015</v>
      </c>
      <c r="AI74" s="29">
        <v>0.26862275719952944</v>
      </c>
      <c r="AJ74" s="29">
        <v>0.26978246442316872</v>
      </c>
      <c r="AK74" s="29">
        <v>0.27094217164680801</v>
      </c>
      <c r="AL74" s="29">
        <v>0.27210187887044762</v>
      </c>
    </row>
    <row r="75" spans="1:38" ht="14.25" hidden="1" customHeight="1" x14ac:dyDescent="0.2">
      <c r="A75" s="5"/>
      <c r="B75" s="5" t="s">
        <v>191</v>
      </c>
      <c r="C75" s="28" t="s">
        <v>88</v>
      </c>
      <c r="D75" s="5" t="s">
        <v>89</v>
      </c>
      <c r="E75" s="28">
        <v>30</v>
      </c>
      <c r="F75" s="5" t="s">
        <v>163</v>
      </c>
      <c r="G75" s="5" t="s">
        <v>102</v>
      </c>
      <c r="H75" s="29" t="s">
        <v>192</v>
      </c>
      <c r="I75" s="29">
        <v>0.24489028160130469</v>
      </c>
      <c r="J75" s="29">
        <v>0.24656276907630442</v>
      </c>
      <c r="K75" s="29">
        <v>0.24823525655130413</v>
      </c>
      <c r="L75" s="29">
        <v>0.24990774402630384</v>
      </c>
      <c r="M75" s="29">
        <v>0.25158023150130354</v>
      </c>
      <c r="N75" s="29">
        <v>0.25325271897630325</v>
      </c>
      <c r="O75" s="29">
        <v>0.25492520645130295</v>
      </c>
      <c r="P75" s="29">
        <v>0.25659769392630266</v>
      </c>
      <c r="Q75" s="29">
        <v>0.25827018140130237</v>
      </c>
      <c r="R75" s="29">
        <v>0.25994266887630207</v>
      </c>
      <c r="S75" s="29">
        <v>0.26161515635130178</v>
      </c>
      <c r="T75" s="29">
        <v>0.26328764382630149</v>
      </c>
      <c r="U75" s="29">
        <v>0.26496013130130119</v>
      </c>
      <c r="V75" s="29">
        <v>0.2666326187763009</v>
      </c>
      <c r="W75" s="29">
        <v>0.26830510625130077</v>
      </c>
      <c r="X75" s="29">
        <v>0.26870324019411146</v>
      </c>
      <c r="Y75" s="29">
        <v>0.26910137413692214</v>
      </c>
      <c r="Z75" s="29">
        <v>0.26949950807973283</v>
      </c>
      <c r="AA75" s="29">
        <v>0.26989764202254352</v>
      </c>
      <c r="AB75" s="29">
        <v>0.2702957759653542</v>
      </c>
      <c r="AC75" s="29">
        <v>0.27069390990816489</v>
      </c>
      <c r="AD75" s="29">
        <v>0.27109204385097557</v>
      </c>
      <c r="AE75" s="29">
        <v>0.27149017779378626</v>
      </c>
      <c r="AF75" s="29">
        <v>0.27188831173659694</v>
      </c>
      <c r="AG75" s="29">
        <v>0.27228644567940763</v>
      </c>
      <c r="AH75" s="29">
        <v>0.27268457962221831</v>
      </c>
      <c r="AI75" s="29">
        <v>0.273082713565029</v>
      </c>
      <c r="AJ75" s="29">
        <v>0.27348084750783969</v>
      </c>
      <c r="AK75" s="29">
        <v>0.27387898145065037</v>
      </c>
      <c r="AL75" s="29">
        <v>0.27427711539346128</v>
      </c>
    </row>
    <row r="76" spans="1:38" ht="14.25" customHeight="1" x14ac:dyDescent="0.2">
      <c r="A76" s="26"/>
      <c r="B76" s="5" t="s">
        <v>193</v>
      </c>
      <c r="C76" s="28" t="s">
        <v>88</v>
      </c>
      <c r="D76" s="5" t="s">
        <v>93</v>
      </c>
      <c r="E76" s="28">
        <v>30</v>
      </c>
      <c r="F76" s="5" t="s">
        <v>163</v>
      </c>
      <c r="G76" s="5" t="s">
        <v>102</v>
      </c>
      <c r="H76" s="29" t="s">
        <v>192</v>
      </c>
      <c r="I76" s="29">
        <v>0.24489028160130469</v>
      </c>
      <c r="J76" s="29">
        <v>0.24609459370711675</v>
      </c>
      <c r="K76" s="29">
        <v>0.24729890581292882</v>
      </c>
      <c r="L76" s="29">
        <v>0.24850321791874089</v>
      </c>
      <c r="M76" s="29">
        <v>0.24970753002455295</v>
      </c>
      <c r="N76" s="29">
        <v>0.25091184213036499</v>
      </c>
      <c r="O76" s="29">
        <v>0.25211615423617706</v>
      </c>
      <c r="P76" s="29">
        <v>0.25332046634198913</v>
      </c>
      <c r="Q76" s="29">
        <v>0.25452477844780119</v>
      </c>
      <c r="R76" s="29">
        <v>0.25572909055361326</v>
      </c>
      <c r="S76" s="29">
        <v>0.25693340265942533</v>
      </c>
      <c r="T76" s="29">
        <v>0.25813771476523739</v>
      </c>
      <c r="U76" s="29">
        <v>0.25934202687104946</v>
      </c>
      <c r="V76" s="29">
        <v>0.26054633897686152</v>
      </c>
      <c r="W76" s="29">
        <v>0.26175065108267354</v>
      </c>
      <c r="X76" s="29">
        <v>0.262187614760582</v>
      </c>
      <c r="Y76" s="29">
        <v>0.26262457843849046</v>
      </c>
      <c r="Z76" s="29">
        <v>0.26306154211639893</v>
      </c>
      <c r="AA76" s="29">
        <v>0.26349850579430739</v>
      </c>
      <c r="AB76" s="29">
        <v>0.26393546947221586</v>
      </c>
      <c r="AC76" s="29">
        <v>0.26437243315012432</v>
      </c>
      <c r="AD76" s="29">
        <v>0.26480939682803278</v>
      </c>
      <c r="AE76" s="29">
        <v>0.26524636050594125</v>
      </c>
      <c r="AF76" s="29">
        <v>0.26568332418384971</v>
      </c>
      <c r="AG76" s="29">
        <v>0.26612028786175818</v>
      </c>
      <c r="AH76" s="29">
        <v>0.26655725153966664</v>
      </c>
      <c r="AI76" s="29">
        <v>0.2669942152175751</v>
      </c>
      <c r="AJ76" s="29">
        <v>0.26743117889548357</v>
      </c>
      <c r="AK76" s="29">
        <v>0.26786814257339203</v>
      </c>
      <c r="AL76" s="29">
        <v>0.26830510625130077</v>
      </c>
    </row>
    <row r="77" spans="1:38" ht="14.25" hidden="1" customHeight="1" x14ac:dyDescent="0.2">
      <c r="A77" s="5"/>
      <c r="B77" s="5" t="s">
        <v>194</v>
      </c>
      <c r="C77" s="28" t="s">
        <v>88</v>
      </c>
      <c r="D77" s="5" t="s">
        <v>95</v>
      </c>
      <c r="E77" s="28">
        <v>30</v>
      </c>
      <c r="F77" s="5" t="s">
        <v>163</v>
      </c>
      <c r="G77" s="5" t="s">
        <v>102</v>
      </c>
      <c r="H77" s="29" t="s">
        <v>192</v>
      </c>
      <c r="I77" s="29">
        <v>0.24489028160130469</v>
      </c>
      <c r="J77" s="29">
        <v>0.24489028160130469</v>
      </c>
      <c r="K77" s="29">
        <v>0.24489028160130469</v>
      </c>
      <c r="L77" s="29">
        <v>0.24489028160130469</v>
      </c>
      <c r="M77" s="29">
        <v>0.24489028160130469</v>
      </c>
      <c r="N77" s="29">
        <v>0.24489028160130469</v>
      </c>
      <c r="O77" s="29">
        <v>0.24489028160130469</v>
      </c>
      <c r="P77" s="29">
        <v>0.24489028160130469</v>
      </c>
      <c r="Q77" s="29">
        <v>0.24489028160130469</v>
      </c>
      <c r="R77" s="29">
        <v>0.24489028160130469</v>
      </c>
      <c r="S77" s="29">
        <v>0.24489028160130469</v>
      </c>
      <c r="T77" s="29">
        <v>0.24489028160130469</v>
      </c>
      <c r="U77" s="29">
        <v>0.24489028160130469</v>
      </c>
      <c r="V77" s="29">
        <v>0.24489028160130469</v>
      </c>
      <c r="W77" s="29">
        <v>0.24489028160130469</v>
      </c>
      <c r="X77" s="29">
        <v>0.24601430623339596</v>
      </c>
      <c r="Y77" s="29">
        <v>0.24713833086548723</v>
      </c>
      <c r="Z77" s="29">
        <v>0.2482623554975785</v>
      </c>
      <c r="AA77" s="29">
        <v>0.24938638012966977</v>
      </c>
      <c r="AB77" s="29">
        <v>0.25051040476176101</v>
      </c>
      <c r="AC77" s="29">
        <v>0.25163442939385228</v>
      </c>
      <c r="AD77" s="29">
        <v>0.25275845402594355</v>
      </c>
      <c r="AE77" s="29">
        <v>0.25388247865803482</v>
      </c>
      <c r="AF77" s="29">
        <v>0.25500650329012609</v>
      </c>
      <c r="AG77" s="29">
        <v>0.25613052792221735</v>
      </c>
      <c r="AH77" s="29">
        <v>0.25725455255430862</v>
      </c>
      <c r="AI77" s="29">
        <v>0.25837857718639989</v>
      </c>
      <c r="AJ77" s="29">
        <v>0.25950260181849116</v>
      </c>
      <c r="AK77" s="29">
        <v>0.26062662645058243</v>
      </c>
      <c r="AL77" s="29">
        <v>0.26175065108267354</v>
      </c>
    </row>
    <row r="78" spans="1:38" ht="14.25" hidden="1" customHeight="1" x14ac:dyDescent="0.2">
      <c r="A78" s="5"/>
      <c r="B78" s="5" t="s">
        <v>195</v>
      </c>
      <c r="C78" s="28" t="s">
        <v>88</v>
      </c>
      <c r="D78" s="5" t="s">
        <v>89</v>
      </c>
      <c r="E78" s="28">
        <v>30</v>
      </c>
      <c r="F78" s="5" t="s">
        <v>163</v>
      </c>
      <c r="G78" s="5" t="s">
        <v>145</v>
      </c>
      <c r="H78" s="29" t="s">
        <v>196</v>
      </c>
      <c r="I78" s="29">
        <v>0.23299606754760818</v>
      </c>
      <c r="J78" s="29">
        <v>0.2346200569341032</v>
      </c>
      <c r="K78" s="29">
        <v>0.23624404632059823</v>
      </c>
      <c r="L78" s="29">
        <v>0.23786803570709325</v>
      </c>
      <c r="M78" s="29">
        <v>0.23949202509358827</v>
      </c>
      <c r="N78" s="29">
        <v>0.2411160144800833</v>
      </c>
      <c r="O78" s="29">
        <v>0.24274000386657832</v>
      </c>
      <c r="P78" s="29">
        <v>0.24436399325307334</v>
      </c>
      <c r="Q78" s="29">
        <v>0.24598798263956836</v>
      </c>
      <c r="R78" s="29">
        <v>0.24761197202606339</v>
      </c>
      <c r="S78" s="29">
        <v>0.24923596141255841</v>
      </c>
      <c r="T78" s="29">
        <v>0.25085995079905343</v>
      </c>
      <c r="U78" s="29">
        <v>0.25248394018554843</v>
      </c>
      <c r="V78" s="29">
        <v>0.25410792957204342</v>
      </c>
      <c r="W78" s="29">
        <v>0.25573191895853847</v>
      </c>
      <c r="X78" s="29">
        <v>0.25608016407152401</v>
      </c>
      <c r="Y78" s="29">
        <v>0.25642840918450954</v>
      </c>
      <c r="Z78" s="29">
        <v>0.25677665429749508</v>
      </c>
      <c r="AA78" s="29">
        <v>0.25712489941048061</v>
      </c>
      <c r="AB78" s="29">
        <v>0.25747314452346615</v>
      </c>
      <c r="AC78" s="29">
        <v>0.25782138963645168</v>
      </c>
      <c r="AD78" s="29">
        <v>0.25816963474943722</v>
      </c>
      <c r="AE78" s="29">
        <v>0.25851787986242275</v>
      </c>
      <c r="AF78" s="29">
        <v>0.25886612497540828</v>
      </c>
      <c r="AG78" s="29">
        <v>0.25921437008839382</v>
      </c>
      <c r="AH78" s="29">
        <v>0.25956261520137935</v>
      </c>
      <c r="AI78" s="29">
        <v>0.25991086031436489</v>
      </c>
      <c r="AJ78" s="29">
        <v>0.26025910542735042</v>
      </c>
      <c r="AK78" s="29">
        <v>0.26060735054033596</v>
      </c>
      <c r="AL78" s="29">
        <v>0.26095559565332122</v>
      </c>
    </row>
    <row r="79" spans="1:38" ht="14.25" customHeight="1" x14ac:dyDescent="0.2">
      <c r="A79" s="26"/>
      <c r="B79" s="5" t="s">
        <v>197</v>
      </c>
      <c r="C79" s="28" t="s">
        <v>88</v>
      </c>
      <c r="D79" s="5" t="s">
        <v>93</v>
      </c>
      <c r="E79" s="28">
        <v>30</v>
      </c>
      <c r="F79" s="5" t="s">
        <v>163</v>
      </c>
      <c r="G79" s="5" t="s">
        <v>145</v>
      </c>
      <c r="H79" s="29" t="s">
        <v>196</v>
      </c>
      <c r="I79" s="29">
        <v>0.23299606754760818</v>
      </c>
      <c r="J79" s="29">
        <v>0.23416688001891517</v>
      </c>
      <c r="K79" s="29">
        <v>0.23533769249022213</v>
      </c>
      <c r="L79" s="29">
        <v>0.23650850496152909</v>
      </c>
      <c r="M79" s="29">
        <v>0.23767931743283605</v>
      </c>
      <c r="N79" s="29">
        <v>0.238850129904143</v>
      </c>
      <c r="O79" s="29">
        <v>0.24002094237544996</v>
      </c>
      <c r="P79" s="29">
        <v>0.24119175484675692</v>
      </c>
      <c r="Q79" s="29">
        <v>0.24236256731806388</v>
      </c>
      <c r="R79" s="29">
        <v>0.24353337978937084</v>
      </c>
      <c r="S79" s="29">
        <v>0.2447041922606778</v>
      </c>
      <c r="T79" s="29">
        <v>0.24587500473198476</v>
      </c>
      <c r="U79" s="29">
        <v>0.24704581720329172</v>
      </c>
      <c r="V79" s="29">
        <v>0.24821662967459868</v>
      </c>
      <c r="W79" s="29">
        <v>0.2493874421459058</v>
      </c>
      <c r="X79" s="29">
        <v>0.24981040726674797</v>
      </c>
      <c r="Y79" s="29">
        <v>0.25023337238759014</v>
      </c>
      <c r="Z79" s="29">
        <v>0.2506563375084323</v>
      </c>
      <c r="AA79" s="29">
        <v>0.25107930262927447</v>
      </c>
      <c r="AB79" s="29">
        <v>0.25150226775011664</v>
      </c>
      <c r="AC79" s="29">
        <v>0.2519252328709588</v>
      </c>
      <c r="AD79" s="29">
        <v>0.25234819799180097</v>
      </c>
      <c r="AE79" s="29">
        <v>0.25277116311264314</v>
      </c>
      <c r="AF79" s="29">
        <v>0.2531941282334853</v>
      </c>
      <c r="AG79" s="29">
        <v>0.25361709335432747</v>
      </c>
      <c r="AH79" s="29">
        <v>0.25404005847516964</v>
      </c>
      <c r="AI79" s="29">
        <v>0.25446302359601181</v>
      </c>
      <c r="AJ79" s="29">
        <v>0.25488598871685397</v>
      </c>
      <c r="AK79" s="29">
        <v>0.25530895383769614</v>
      </c>
      <c r="AL79" s="29">
        <v>0.25573191895853847</v>
      </c>
    </row>
    <row r="80" spans="1:38" ht="14.25" hidden="1" customHeight="1" x14ac:dyDescent="0.2">
      <c r="A80" s="5"/>
      <c r="B80" s="5" t="s">
        <v>198</v>
      </c>
      <c r="C80" s="28" t="s">
        <v>88</v>
      </c>
      <c r="D80" s="5" t="s">
        <v>95</v>
      </c>
      <c r="E80" s="28">
        <v>30</v>
      </c>
      <c r="F80" s="5" t="s">
        <v>163</v>
      </c>
      <c r="G80" s="5" t="s">
        <v>145</v>
      </c>
      <c r="H80" s="29" t="s">
        <v>196</v>
      </c>
      <c r="I80" s="29">
        <v>0.23299606754760818</v>
      </c>
      <c r="J80" s="29">
        <v>0.23299606754760818</v>
      </c>
      <c r="K80" s="29">
        <v>0.23299606754760818</v>
      </c>
      <c r="L80" s="29">
        <v>0.23299606754760818</v>
      </c>
      <c r="M80" s="29">
        <v>0.23299606754760818</v>
      </c>
      <c r="N80" s="29">
        <v>0.23299606754760818</v>
      </c>
      <c r="O80" s="29">
        <v>0.23299606754760818</v>
      </c>
      <c r="P80" s="29">
        <v>0.23299606754760818</v>
      </c>
      <c r="Q80" s="29">
        <v>0.23299606754760818</v>
      </c>
      <c r="R80" s="29">
        <v>0.23299606754760818</v>
      </c>
      <c r="S80" s="29">
        <v>0.23299606754760818</v>
      </c>
      <c r="T80" s="29">
        <v>0.23299606754760818</v>
      </c>
      <c r="U80" s="29">
        <v>0.23299606754760818</v>
      </c>
      <c r="V80" s="29">
        <v>0.23299606754760818</v>
      </c>
      <c r="W80" s="29">
        <v>0.23299606754760818</v>
      </c>
      <c r="X80" s="29">
        <v>0.23408882585416135</v>
      </c>
      <c r="Y80" s="29">
        <v>0.23518158416071452</v>
      </c>
      <c r="Z80" s="29">
        <v>0.2362743424672677</v>
      </c>
      <c r="AA80" s="29">
        <v>0.23736710077382087</v>
      </c>
      <c r="AB80" s="29">
        <v>0.23845985908037404</v>
      </c>
      <c r="AC80" s="29">
        <v>0.23955261738692721</v>
      </c>
      <c r="AD80" s="29">
        <v>0.24064537569348038</v>
      </c>
      <c r="AE80" s="29">
        <v>0.24173813400003355</v>
      </c>
      <c r="AF80" s="29">
        <v>0.24283089230658672</v>
      </c>
      <c r="AG80" s="29">
        <v>0.24392365061313989</v>
      </c>
      <c r="AH80" s="29">
        <v>0.24501640891969306</v>
      </c>
      <c r="AI80" s="29">
        <v>0.24610916722624623</v>
      </c>
      <c r="AJ80" s="29">
        <v>0.2472019255327994</v>
      </c>
      <c r="AK80" s="29">
        <v>0.24829468383935258</v>
      </c>
      <c r="AL80" s="29">
        <v>0.2493874421459058</v>
      </c>
    </row>
    <row r="81" spans="1:38" ht="14.25" hidden="1" customHeight="1" x14ac:dyDescent="0.2">
      <c r="A81" s="5"/>
      <c r="B81" s="5" t="s">
        <v>199</v>
      </c>
      <c r="C81" s="28" t="s">
        <v>88</v>
      </c>
      <c r="D81" s="5" t="s">
        <v>89</v>
      </c>
      <c r="E81" s="28">
        <v>30</v>
      </c>
      <c r="F81" s="5" t="s">
        <v>163</v>
      </c>
      <c r="G81" s="5" t="s">
        <v>150</v>
      </c>
      <c r="H81" s="29" t="s">
        <v>200</v>
      </c>
      <c r="I81" s="29">
        <v>0.21372639520672257</v>
      </c>
      <c r="J81" s="29">
        <v>0.21527982036711696</v>
      </c>
      <c r="K81" s="29">
        <v>0.21683324552751135</v>
      </c>
      <c r="L81" s="29">
        <v>0.21838667068790574</v>
      </c>
      <c r="M81" s="29">
        <v>0.21994009584830013</v>
      </c>
      <c r="N81" s="29">
        <v>0.22149352100869452</v>
      </c>
      <c r="O81" s="29">
        <v>0.22304694616908891</v>
      </c>
      <c r="P81" s="29">
        <v>0.22460037132948329</v>
      </c>
      <c r="Q81" s="29">
        <v>0.22615379648987768</v>
      </c>
      <c r="R81" s="29">
        <v>0.22770722165027207</v>
      </c>
      <c r="S81" s="29">
        <v>0.22926064681066646</v>
      </c>
      <c r="T81" s="29">
        <v>0.23081407197106085</v>
      </c>
      <c r="U81" s="29">
        <v>0.23236749713145524</v>
      </c>
      <c r="V81" s="29">
        <v>0.23392092229184963</v>
      </c>
      <c r="W81" s="29">
        <v>0.23547434745224405</v>
      </c>
      <c r="X81" s="29">
        <v>0.23573429513086305</v>
      </c>
      <c r="Y81" s="29">
        <v>0.23599424280948206</v>
      </c>
      <c r="Z81" s="29">
        <v>0.23625419048810106</v>
      </c>
      <c r="AA81" s="29">
        <v>0.23651413816672007</v>
      </c>
      <c r="AB81" s="29">
        <v>0.23677408584533907</v>
      </c>
      <c r="AC81" s="29">
        <v>0.23703403352395808</v>
      </c>
      <c r="AD81" s="29">
        <v>0.23729398120257708</v>
      </c>
      <c r="AE81" s="29">
        <v>0.23755392888119609</v>
      </c>
      <c r="AF81" s="29">
        <v>0.23781387655981509</v>
      </c>
      <c r="AG81" s="29">
        <v>0.2380738242384341</v>
      </c>
      <c r="AH81" s="29">
        <v>0.2383337719170531</v>
      </c>
      <c r="AI81" s="29">
        <v>0.2385937195956721</v>
      </c>
      <c r="AJ81" s="29">
        <v>0.23885366727429111</v>
      </c>
      <c r="AK81" s="29">
        <v>0.23911361495291011</v>
      </c>
      <c r="AL81" s="29">
        <v>0.23937356263152931</v>
      </c>
    </row>
    <row r="82" spans="1:38" ht="14.25" customHeight="1" x14ac:dyDescent="0.2">
      <c r="A82" s="26"/>
      <c r="B82" s="5" t="s">
        <v>201</v>
      </c>
      <c r="C82" s="28" t="s">
        <v>88</v>
      </c>
      <c r="D82" s="5" t="s">
        <v>93</v>
      </c>
      <c r="E82" s="28">
        <v>30</v>
      </c>
      <c r="F82" s="5" t="s">
        <v>163</v>
      </c>
      <c r="G82" s="5" t="s">
        <v>150</v>
      </c>
      <c r="H82" s="29" t="s">
        <v>200</v>
      </c>
      <c r="I82" s="29">
        <v>0.21372639520672257</v>
      </c>
      <c r="J82" s="29">
        <v>0.2148366810327087</v>
      </c>
      <c r="K82" s="29">
        <v>0.21594696685869483</v>
      </c>
      <c r="L82" s="29">
        <v>0.21705725268468096</v>
      </c>
      <c r="M82" s="29">
        <v>0.21816753851066709</v>
      </c>
      <c r="N82" s="29">
        <v>0.21927782433665322</v>
      </c>
      <c r="O82" s="29">
        <v>0.22038811016263934</v>
      </c>
      <c r="P82" s="29">
        <v>0.22149839598862547</v>
      </c>
      <c r="Q82" s="29">
        <v>0.2226086818146116</v>
      </c>
      <c r="R82" s="29">
        <v>0.22371896764059773</v>
      </c>
      <c r="S82" s="29">
        <v>0.22482925346658386</v>
      </c>
      <c r="T82" s="29">
        <v>0.22593953929256999</v>
      </c>
      <c r="U82" s="29">
        <v>0.22704982511855612</v>
      </c>
      <c r="V82" s="29">
        <v>0.22816011094454225</v>
      </c>
      <c r="W82" s="29">
        <v>0.22927039677052824</v>
      </c>
      <c r="X82" s="29">
        <v>0.22968399348264262</v>
      </c>
      <c r="Y82" s="29">
        <v>0.23009759019475701</v>
      </c>
      <c r="Z82" s="29">
        <v>0.23051118690687139</v>
      </c>
      <c r="AA82" s="29">
        <v>0.23092478361898577</v>
      </c>
      <c r="AB82" s="29">
        <v>0.23133838033110016</v>
      </c>
      <c r="AC82" s="29">
        <v>0.23175197704321454</v>
      </c>
      <c r="AD82" s="29">
        <v>0.23216557375532892</v>
      </c>
      <c r="AE82" s="29">
        <v>0.23257917046744331</v>
      </c>
      <c r="AF82" s="29">
        <v>0.23299276717955769</v>
      </c>
      <c r="AG82" s="29">
        <v>0.23340636389167208</v>
      </c>
      <c r="AH82" s="29">
        <v>0.23381996060378646</v>
      </c>
      <c r="AI82" s="29">
        <v>0.23423355731590084</v>
      </c>
      <c r="AJ82" s="29">
        <v>0.23464715402801523</v>
      </c>
      <c r="AK82" s="29">
        <v>0.23506075074012961</v>
      </c>
      <c r="AL82" s="29">
        <v>0.23547434745224405</v>
      </c>
    </row>
    <row r="83" spans="1:38" ht="14.25" hidden="1" customHeight="1" x14ac:dyDescent="0.2">
      <c r="A83" s="5"/>
      <c r="B83" s="5" t="s">
        <v>202</v>
      </c>
      <c r="C83" s="28" t="s">
        <v>88</v>
      </c>
      <c r="D83" s="5" t="s">
        <v>95</v>
      </c>
      <c r="E83" s="28">
        <v>30</v>
      </c>
      <c r="F83" s="5" t="s">
        <v>163</v>
      </c>
      <c r="G83" s="5" t="s">
        <v>150</v>
      </c>
      <c r="H83" s="29" t="s">
        <v>200</v>
      </c>
      <c r="I83" s="29">
        <v>0.21372639520672257</v>
      </c>
      <c r="J83" s="29">
        <v>0.21372639520672257</v>
      </c>
      <c r="K83" s="29">
        <v>0.21372639520672257</v>
      </c>
      <c r="L83" s="29">
        <v>0.21372639520672257</v>
      </c>
      <c r="M83" s="29">
        <v>0.21372639520672257</v>
      </c>
      <c r="N83" s="29">
        <v>0.21372639520672257</v>
      </c>
      <c r="O83" s="29">
        <v>0.21372639520672257</v>
      </c>
      <c r="P83" s="29">
        <v>0.21372639520672257</v>
      </c>
      <c r="Q83" s="29">
        <v>0.21372639520672257</v>
      </c>
      <c r="R83" s="29">
        <v>0.21372639520672257</v>
      </c>
      <c r="S83" s="29">
        <v>0.21372639520672257</v>
      </c>
      <c r="T83" s="29">
        <v>0.21372639520672257</v>
      </c>
      <c r="U83" s="29">
        <v>0.21372639520672257</v>
      </c>
      <c r="V83" s="29">
        <v>0.21372639520672257</v>
      </c>
      <c r="W83" s="29">
        <v>0.21372639520672257</v>
      </c>
      <c r="X83" s="29">
        <v>0.21476266197764296</v>
      </c>
      <c r="Y83" s="29">
        <v>0.21579892874856335</v>
      </c>
      <c r="Z83" s="29">
        <v>0.21683519551948374</v>
      </c>
      <c r="AA83" s="29">
        <v>0.21787146229040413</v>
      </c>
      <c r="AB83" s="29">
        <v>0.21890772906132452</v>
      </c>
      <c r="AC83" s="29">
        <v>0.21994399583224492</v>
      </c>
      <c r="AD83" s="29">
        <v>0.22098026260316531</v>
      </c>
      <c r="AE83" s="29">
        <v>0.2220165293740857</v>
      </c>
      <c r="AF83" s="29">
        <v>0.22305279614500609</v>
      </c>
      <c r="AG83" s="29">
        <v>0.22408906291592648</v>
      </c>
      <c r="AH83" s="29">
        <v>0.22512532968684687</v>
      </c>
      <c r="AI83" s="29">
        <v>0.22616159645776726</v>
      </c>
      <c r="AJ83" s="29">
        <v>0.22719786322868765</v>
      </c>
      <c r="AK83" s="29">
        <v>0.22823412999960804</v>
      </c>
      <c r="AL83" s="29">
        <v>0.22927039677052824</v>
      </c>
    </row>
    <row r="84" spans="1:38" ht="14.25" hidden="1" customHeight="1" x14ac:dyDescent="0.2">
      <c r="A84" s="5"/>
      <c r="B84" s="5" t="s">
        <v>203</v>
      </c>
      <c r="C84" s="28" t="s">
        <v>88</v>
      </c>
      <c r="D84" s="5" t="s">
        <v>89</v>
      </c>
      <c r="E84" s="28">
        <v>30</v>
      </c>
      <c r="F84" s="5" t="s">
        <v>204</v>
      </c>
      <c r="G84" s="5" t="s">
        <v>108</v>
      </c>
      <c r="H84" s="29" t="s">
        <v>205</v>
      </c>
      <c r="I84" s="29">
        <v>0.49814999999999998</v>
      </c>
      <c r="J84" s="29">
        <v>0.50564216049382704</v>
      </c>
      <c r="K84" s="29">
        <v>0.51317530864197503</v>
      </c>
      <c r="L84" s="29">
        <v>0.52074944444444404</v>
      </c>
      <c r="M84" s="29">
        <v>0.52836456790123398</v>
      </c>
      <c r="N84" s="29">
        <v>0.53602067901234496</v>
      </c>
      <c r="O84" s="29">
        <v>0.54371777777777697</v>
      </c>
      <c r="P84" s="29">
        <v>0.55145586419753001</v>
      </c>
      <c r="Q84" s="29">
        <v>0.55923493827160498</v>
      </c>
      <c r="R84" s="29">
        <v>0.56705499999999998</v>
      </c>
      <c r="S84" s="29">
        <v>0.56754342732240404</v>
      </c>
      <c r="T84" s="29">
        <v>0.56803199890710299</v>
      </c>
      <c r="U84" s="29">
        <v>0.56852071475409804</v>
      </c>
      <c r="V84" s="29">
        <v>0.56900957486338799</v>
      </c>
      <c r="W84" s="29">
        <v>0.56949857923497205</v>
      </c>
      <c r="X84" s="29">
        <v>0.56998772786885199</v>
      </c>
      <c r="Y84" s="29">
        <v>0.57047702076502704</v>
      </c>
      <c r="Z84" s="29">
        <v>0.57096645792349698</v>
      </c>
      <c r="AA84" s="29">
        <v>0.57145603934426203</v>
      </c>
      <c r="AB84" s="29">
        <v>0.57194576502732197</v>
      </c>
      <c r="AC84" s="29">
        <v>0.57243563497267702</v>
      </c>
      <c r="AD84" s="29">
        <v>0.57292564918032696</v>
      </c>
      <c r="AE84" s="29">
        <v>0.573415807650273</v>
      </c>
      <c r="AF84" s="29">
        <v>0.57390611038251305</v>
      </c>
      <c r="AG84" s="29">
        <v>0.57439655737704898</v>
      </c>
      <c r="AH84" s="29">
        <v>0.57488714863387902</v>
      </c>
      <c r="AI84" s="29">
        <v>0.57537788415300495</v>
      </c>
      <c r="AJ84" s="29">
        <v>0.57586876393442599</v>
      </c>
      <c r="AK84" s="29">
        <v>0.57635978797814202</v>
      </c>
      <c r="AL84" s="29">
        <v>0.57685095628415295</v>
      </c>
    </row>
    <row r="85" spans="1:38" ht="14.25" customHeight="1" x14ac:dyDescent="0.2">
      <c r="A85" s="26"/>
      <c r="B85" s="5" t="s">
        <v>206</v>
      </c>
      <c r="C85" s="28" t="s">
        <v>88</v>
      </c>
      <c r="D85" s="5" t="s">
        <v>93</v>
      </c>
      <c r="E85" s="28">
        <v>30</v>
      </c>
      <c r="F85" s="5" t="s">
        <v>204</v>
      </c>
      <c r="G85" s="5" t="s">
        <v>108</v>
      </c>
      <c r="H85" s="29" t="s">
        <v>205</v>
      </c>
      <c r="I85" s="29">
        <v>0.49814999999999998</v>
      </c>
      <c r="J85" s="29">
        <v>0.50197666666666596</v>
      </c>
      <c r="K85" s="29">
        <v>0.50580333333333305</v>
      </c>
      <c r="L85" s="29">
        <v>0.50963000000000003</v>
      </c>
      <c r="M85" s="29">
        <v>0.51345666666666601</v>
      </c>
      <c r="N85" s="29">
        <v>0.51728333333333298</v>
      </c>
      <c r="O85" s="29">
        <v>0.52110999999999996</v>
      </c>
      <c r="P85" s="29">
        <v>0.52493666666666605</v>
      </c>
      <c r="Q85" s="29">
        <v>0.52876333333333303</v>
      </c>
      <c r="R85" s="29">
        <v>0.53259000000000001</v>
      </c>
      <c r="S85" s="29">
        <v>0.53302050000000001</v>
      </c>
      <c r="T85" s="29">
        <v>0.53345100000000001</v>
      </c>
      <c r="U85" s="29">
        <v>0.53388150000000001</v>
      </c>
      <c r="V85" s="29">
        <v>0.53431200000000001</v>
      </c>
      <c r="W85" s="29">
        <v>0.53474250000000001</v>
      </c>
      <c r="X85" s="29">
        <v>0.53517300000000001</v>
      </c>
      <c r="Y85" s="29">
        <v>0.53560350000000001</v>
      </c>
      <c r="Z85" s="29">
        <v>0.53603399999999901</v>
      </c>
      <c r="AA85" s="29">
        <v>0.53646450000000001</v>
      </c>
      <c r="AB85" s="29">
        <v>0.53689500000000001</v>
      </c>
      <c r="AC85" s="29">
        <v>0.53732550000000001</v>
      </c>
      <c r="AD85" s="29">
        <v>0.53775600000000001</v>
      </c>
      <c r="AE85" s="29">
        <v>0.53818650000000001</v>
      </c>
      <c r="AF85" s="29">
        <v>0.53861700000000001</v>
      </c>
      <c r="AG85" s="29">
        <v>0.53904750000000001</v>
      </c>
      <c r="AH85" s="29">
        <v>0.53947800000000001</v>
      </c>
      <c r="AI85" s="29">
        <v>0.53990850000000001</v>
      </c>
      <c r="AJ85" s="29">
        <v>0.54033900000000001</v>
      </c>
      <c r="AK85" s="29">
        <v>0.54076950000000001</v>
      </c>
      <c r="AL85" s="29">
        <v>0.54120000000000001</v>
      </c>
    </row>
    <row r="86" spans="1:38" ht="14.25" hidden="1" customHeight="1" x14ac:dyDescent="0.2">
      <c r="A86" s="5"/>
      <c r="B86" s="5" t="s">
        <v>207</v>
      </c>
      <c r="C86" s="28" t="s">
        <v>88</v>
      </c>
      <c r="D86" s="5" t="s">
        <v>95</v>
      </c>
      <c r="E86" s="28">
        <v>30</v>
      </c>
      <c r="F86" s="5" t="s">
        <v>204</v>
      </c>
      <c r="G86" s="5" t="s">
        <v>108</v>
      </c>
      <c r="H86" s="29" t="s">
        <v>205</v>
      </c>
      <c r="I86" s="29">
        <v>0.49814999999999998</v>
      </c>
      <c r="J86" s="29">
        <v>0.49883333333333302</v>
      </c>
      <c r="K86" s="29">
        <v>0.499516666666666</v>
      </c>
      <c r="L86" s="29">
        <v>0.50019999999999998</v>
      </c>
      <c r="M86" s="29">
        <v>0.50088333333333301</v>
      </c>
      <c r="N86" s="29">
        <v>0.50156666666666605</v>
      </c>
      <c r="O86" s="29">
        <v>0.50224999999999997</v>
      </c>
      <c r="P86" s="29">
        <v>0.50293333333333301</v>
      </c>
      <c r="Q86" s="29">
        <v>0.50361666666666605</v>
      </c>
      <c r="R86" s="29">
        <v>0.50429999999999997</v>
      </c>
      <c r="S86" s="29">
        <v>0.504915</v>
      </c>
      <c r="T86" s="29">
        <v>0.50553000000000003</v>
      </c>
      <c r="U86" s="29">
        <v>0.50614499999999996</v>
      </c>
      <c r="V86" s="29">
        <v>0.50675999999999999</v>
      </c>
      <c r="W86" s="29">
        <v>0.50737500000000002</v>
      </c>
      <c r="X86" s="29">
        <v>0.50799000000000005</v>
      </c>
      <c r="Y86" s="29">
        <v>0.50860499999999997</v>
      </c>
      <c r="Z86" s="29">
        <v>0.50922000000000001</v>
      </c>
      <c r="AA86" s="29">
        <v>0.50983499999999904</v>
      </c>
      <c r="AB86" s="29">
        <v>0.51044999999999996</v>
      </c>
      <c r="AC86" s="29">
        <v>0.51106499999999999</v>
      </c>
      <c r="AD86" s="29">
        <v>0.51168000000000002</v>
      </c>
      <c r="AE86" s="29">
        <v>0.51229499999999994</v>
      </c>
      <c r="AF86" s="29">
        <v>0.51290999999999998</v>
      </c>
      <c r="AG86" s="29">
        <v>0.51352500000000001</v>
      </c>
      <c r="AH86" s="29">
        <v>0.51414000000000004</v>
      </c>
      <c r="AI86" s="29">
        <v>0.51475499999999996</v>
      </c>
      <c r="AJ86" s="29">
        <v>0.51536999999999999</v>
      </c>
      <c r="AK86" s="29">
        <v>0.51598500000000003</v>
      </c>
      <c r="AL86" s="29">
        <v>0.51659999999999995</v>
      </c>
    </row>
    <row r="87" spans="1:38" ht="14.25" hidden="1" customHeight="1" x14ac:dyDescent="0.2">
      <c r="A87" s="5"/>
      <c r="B87" s="5" t="s">
        <v>208</v>
      </c>
      <c r="C87" s="28" t="s">
        <v>88</v>
      </c>
      <c r="D87" s="5" t="s">
        <v>89</v>
      </c>
      <c r="E87" s="28">
        <v>30</v>
      </c>
      <c r="F87" s="5" t="s">
        <v>204</v>
      </c>
      <c r="G87" s="5" t="s">
        <v>90</v>
      </c>
      <c r="H87" s="29" t="s">
        <v>209</v>
      </c>
      <c r="I87" s="29">
        <v>0.46737000000000001</v>
      </c>
      <c r="J87" s="29">
        <v>0.47451171604938203</v>
      </c>
      <c r="K87" s="29">
        <v>0.48169441975308602</v>
      </c>
      <c r="L87" s="29">
        <v>0.488918111111111</v>
      </c>
      <c r="M87" s="29">
        <v>0.49618279012345601</v>
      </c>
      <c r="N87" s="29">
        <v>0.503488456790123</v>
      </c>
      <c r="O87" s="29">
        <v>0.51083511111111102</v>
      </c>
      <c r="P87" s="29">
        <v>0.51822275308641896</v>
      </c>
      <c r="Q87" s="29">
        <v>0.52565138271604905</v>
      </c>
      <c r="R87" s="29">
        <v>0.53312099999999996</v>
      </c>
      <c r="S87" s="29">
        <v>0.53352477522768604</v>
      </c>
      <c r="T87" s="29">
        <v>0.533928611657559</v>
      </c>
      <c r="U87" s="29">
        <v>0.53433250928961695</v>
      </c>
      <c r="V87" s="29">
        <v>0.534736468123861</v>
      </c>
      <c r="W87" s="29">
        <v>0.53514048816029103</v>
      </c>
      <c r="X87" s="29">
        <v>0.53554456939890704</v>
      </c>
      <c r="Y87" s="29">
        <v>0.53594871183970805</v>
      </c>
      <c r="Z87" s="29">
        <v>0.53635291548269504</v>
      </c>
      <c r="AA87" s="29">
        <v>0.53675718032786801</v>
      </c>
      <c r="AB87" s="29">
        <v>0.53716150637522697</v>
      </c>
      <c r="AC87" s="29">
        <v>0.53756589362477203</v>
      </c>
      <c r="AD87" s="29">
        <v>0.53797034207650196</v>
      </c>
      <c r="AE87" s="29">
        <v>0.53837485173041799</v>
      </c>
      <c r="AF87" s="29">
        <v>0.53877942258652001</v>
      </c>
      <c r="AG87" s="29">
        <v>0.53918405464480801</v>
      </c>
      <c r="AH87" s="29">
        <v>0.539588747905282</v>
      </c>
      <c r="AI87" s="29">
        <v>0.53999350236794097</v>
      </c>
      <c r="AJ87" s="29">
        <v>0.54039831803278604</v>
      </c>
      <c r="AK87" s="29">
        <v>0.54080319489981699</v>
      </c>
      <c r="AL87" s="29">
        <v>0.54120813296903403</v>
      </c>
    </row>
    <row r="88" spans="1:38" ht="14.25" customHeight="1" x14ac:dyDescent="0.2">
      <c r="A88" s="26"/>
      <c r="B88" s="5" t="s">
        <v>210</v>
      </c>
      <c r="C88" s="28" t="s">
        <v>88</v>
      </c>
      <c r="D88" s="5" t="s">
        <v>93</v>
      </c>
      <c r="E88" s="28">
        <v>30</v>
      </c>
      <c r="F88" s="5" t="s">
        <v>204</v>
      </c>
      <c r="G88" s="5" t="s">
        <v>90</v>
      </c>
      <c r="H88" s="29" t="s">
        <v>209</v>
      </c>
      <c r="I88" s="29">
        <v>0.46737000000000001</v>
      </c>
      <c r="J88" s="29">
        <v>0.470960222222222</v>
      </c>
      <c r="K88" s="29">
        <v>0.474550444444444</v>
      </c>
      <c r="L88" s="29">
        <v>0.47814066666666599</v>
      </c>
      <c r="M88" s="29">
        <v>0.48173088888888799</v>
      </c>
      <c r="N88" s="29">
        <v>0.48532111111111098</v>
      </c>
      <c r="O88" s="29">
        <v>0.48891133333333298</v>
      </c>
      <c r="P88" s="29">
        <v>0.49250155555555503</v>
      </c>
      <c r="Q88" s="29">
        <v>0.49609177777777702</v>
      </c>
      <c r="R88" s="29">
        <v>0.49968199999999902</v>
      </c>
      <c r="S88" s="29">
        <v>0.50008589999999997</v>
      </c>
      <c r="T88" s="29">
        <v>0.50048979999999998</v>
      </c>
      <c r="U88" s="29">
        <v>0.5008937</v>
      </c>
      <c r="V88" s="29">
        <v>0.50129760000000001</v>
      </c>
      <c r="W88" s="29">
        <v>0.50170149999999902</v>
      </c>
      <c r="X88" s="29">
        <v>0.50210539999999904</v>
      </c>
      <c r="Y88" s="29">
        <v>0.50250929999999905</v>
      </c>
      <c r="Z88" s="29">
        <v>0.50291319999999995</v>
      </c>
      <c r="AA88" s="29">
        <v>0.50331709999999996</v>
      </c>
      <c r="AB88" s="29">
        <v>0.50372099999999997</v>
      </c>
      <c r="AC88" s="29">
        <v>0.50412489999999999</v>
      </c>
      <c r="AD88" s="29">
        <v>0.5045288</v>
      </c>
      <c r="AE88" s="29">
        <v>0.50493270000000001</v>
      </c>
      <c r="AF88" s="29">
        <v>0.50533660000000002</v>
      </c>
      <c r="AG88" s="29">
        <v>0.50574050000000004</v>
      </c>
      <c r="AH88" s="29">
        <v>0.50614440000000005</v>
      </c>
      <c r="AI88" s="29">
        <v>0.50654829999999995</v>
      </c>
      <c r="AJ88" s="29">
        <v>0.50695219999999996</v>
      </c>
      <c r="AK88" s="29">
        <v>0.50735609999999998</v>
      </c>
      <c r="AL88" s="29">
        <v>0.50775999999999999</v>
      </c>
    </row>
    <row r="89" spans="1:38" ht="14.25" hidden="1" customHeight="1" x14ac:dyDescent="0.2">
      <c r="A89" s="5"/>
      <c r="B89" s="5" t="s">
        <v>211</v>
      </c>
      <c r="C89" s="28" t="s">
        <v>88</v>
      </c>
      <c r="D89" s="5" t="s">
        <v>95</v>
      </c>
      <c r="E89" s="28">
        <v>30</v>
      </c>
      <c r="F89" s="5" t="s">
        <v>204</v>
      </c>
      <c r="G89" s="5" t="s">
        <v>90</v>
      </c>
      <c r="H89" s="29" t="s">
        <v>209</v>
      </c>
      <c r="I89" s="29">
        <v>0.46737000000000001</v>
      </c>
      <c r="J89" s="29">
        <v>0.46801111111111099</v>
      </c>
      <c r="K89" s="29">
        <v>0.46865222222222203</v>
      </c>
      <c r="L89" s="29">
        <v>0.46929333333333301</v>
      </c>
      <c r="M89" s="29">
        <v>0.46993444444444399</v>
      </c>
      <c r="N89" s="29">
        <v>0.47057555555555503</v>
      </c>
      <c r="O89" s="29">
        <v>0.47121666666666601</v>
      </c>
      <c r="P89" s="29">
        <v>0.47185777777777699</v>
      </c>
      <c r="Q89" s="29">
        <v>0.47249888888888802</v>
      </c>
      <c r="R89" s="29">
        <v>0.47314000000000001</v>
      </c>
      <c r="S89" s="29">
        <v>0.473716999999999</v>
      </c>
      <c r="T89" s="29">
        <v>0.47429399999999999</v>
      </c>
      <c r="U89" s="29">
        <v>0.47487099999999899</v>
      </c>
      <c r="V89" s="29">
        <v>0.47544799999999998</v>
      </c>
      <c r="W89" s="29">
        <v>0.47602499999999898</v>
      </c>
      <c r="X89" s="29">
        <v>0.47660200000000003</v>
      </c>
      <c r="Y89" s="29">
        <v>0.47717899999999902</v>
      </c>
      <c r="Z89" s="29">
        <v>0.47775600000000001</v>
      </c>
      <c r="AA89" s="29">
        <v>0.47833299999999901</v>
      </c>
      <c r="AB89" s="29">
        <v>0.47891</v>
      </c>
      <c r="AC89" s="29">
        <v>0.479486999999999</v>
      </c>
      <c r="AD89" s="29">
        <v>0.48006399999999899</v>
      </c>
      <c r="AE89" s="29">
        <v>0.48064099999999899</v>
      </c>
      <c r="AF89" s="29">
        <v>0.48121799999999898</v>
      </c>
      <c r="AG89" s="29">
        <v>0.48179499999999897</v>
      </c>
      <c r="AH89" s="29">
        <v>0.48237199999999902</v>
      </c>
      <c r="AI89" s="29">
        <v>0.48294899999999902</v>
      </c>
      <c r="AJ89" s="29">
        <v>0.48352599999999901</v>
      </c>
      <c r="AK89" s="29">
        <v>0.48410299999999901</v>
      </c>
      <c r="AL89" s="29">
        <v>0.484679999999999</v>
      </c>
    </row>
    <row r="90" spans="1:38" ht="14.25" hidden="1" customHeight="1" x14ac:dyDescent="0.2">
      <c r="A90" s="5"/>
      <c r="B90" s="5" t="s">
        <v>212</v>
      </c>
      <c r="C90" s="28" t="s">
        <v>88</v>
      </c>
      <c r="D90" s="5" t="s">
        <v>89</v>
      </c>
      <c r="E90" s="28">
        <v>30</v>
      </c>
      <c r="F90" s="5" t="s">
        <v>204</v>
      </c>
      <c r="G90" s="5" t="s">
        <v>97</v>
      </c>
      <c r="H90" s="29" t="s">
        <v>213</v>
      </c>
      <c r="I90" s="29">
        <v>0.45683999999999902</v>
      </c>
      <c r="J90" s="29">
        <v>0.46386182716049301</v>
      </c>
      <c r="K90" s="29">
        <v>0.47092464197530798</v>
      </c>
      <c r="L90" s="29">
        <v>0.47802844444444398</v>
      </c>
      <c r="M90" s="29">
        <v>0.48517323456790101</v>
      </c>
      <c r="N90" s="29">
        <v>0.49235901234567803</v>
      </c>
      <c r="O90" s="29">
        <v>0.49958577777777702</v>
      </c>
      <c r="P90" s="29">
        <v>0.50685353086419704</v>
      </c>
      <c r="Q90" s="29">
        <v>0.51416227160493799</v>
      </c>
      <c r="R90" s="29">
        <v>0.52151199999999998</v>
      </c>
      <c r="S90" s="29">
        <v>0.52188681530054604</v>
      </c>
      <c r="T90" s="29">
        <v>0.52226166338797797</v>
      </c>
      <c r="U90" s="29">
        <v>0.522636544262295</v>
      </c>
      <c r="V90" s="29">
        <v>0.52301145792349701</v>
      </c>
      <c r="W90" s="29">
        <v>0.52338640437158401</v>
      </c>
      <c r="X90" s="29">
        <v>0.523761383606557</v>
      </c>
      <c r="Y90" s="29">
        <v>0.52413639562841496</v>
      </c>
      <c r="Z90" s="29">
        <v>0.52451144043715803</v>
      </c>
      <c r="AA90" s="29">
        <v>0.52488651803278596</v>
      </c>
      <c r="AB90" s="29">
        <v>0.5252616284153</v>
      </c>
      <c r="AC90" s="29">
        <v>0.52563677158469901</v>
      </c>
      <c r="AD90" s="29">
        <v>0.52601194754098302</v>
      </c>
      <c r="AE90" s="29">
        <v>0.526387156284153</v>
      </c>
      <c r="AF90" s="29">
        <v>0.52676239781420697</v>
      </c>
      <c r="AG90" s="29">
        <v>0.52713767213114704</v>
      </c>
      <c r="AH90" s="29">
        <v>0.52751297923497198</v>
      </c>
      <c r="AI90" s="29">
        <v>0.52788831912568301</v>
      </c>
      <c r="AJ90" s="29">
        <v>0.52826369180327803</v>
      </c>
      <c r="AK90" s="29">
        <v>0.52863909726775904</v>
      </c>
      <c r="AL90" s="29">
        <v>0.52901453551912503</v>
      </c>
    </row>
    <row r="91" spans="1:38" ht="14.25" customHeight="1" x14ac:dyDescent="0.2">
      <c r="A91" s="26"/>
      <c r="B91" s="5" t="s">
        <v>214</v>
      </c>
      <c r="C91" s="28" t="s">
        <v>88</v>
      </c>
      <c r="D91" s="5" t="s">
        <v>93</v>
      </c>
      <c r="E91" s="28">
        <v>30</v>
      </c>
      <c r="F91" s="5" t="s">
        <v>204</v>
      </c>
      <c r="G91" s="5" t="s">
        <v>97</v>
      </c>
      <c r="H91" s="29" t="s">
        <v>213</v>
      </c>
      <c r="I91" s="29">
        <v>0.45683999999999902</v>
      </c>
      <c r="J91" s="29">
        <v>0.460349333333333</v>
      </c>
      <c r="K91" s="29">
        <v>0.46385866666666598</v>
      </c>
      <c r="L91" s="29">
        <v>0.46736799999999901</v>
      </c>
      <c r="M91" s="29">
        <v>0.47087733333333298</v>
      </c>
      <c r="N91" s="29">
        <v>0.47438666666666601</v>
      </c>
      <c r="O91" s="29">
        <v>0.47789599999999899</v>
      </c>
      <c r="P91" s="29">
        <v>0.48140533333333302</v>
      </c>
      <c r="Q91" s="29">
        <v>0.48491466666666599</v>
      </c>
      <c r="R91" s="29">
        <v>0.48842399999999903</v>
      </c>
      <c r="S91" s="29">
        <v>0.488818799999999</v>
      </c>
      <c r="T91" s="29">
        <v>0.48921359999999903</v>
      </c>
      <c r="U91" s="29">
        <v>0.489608399999999</v>
      </c>
      <c r="V91" s="29">
        <v>0.49000319999999897</v>
      </c>
      <c r="W91" s="29">
        <v>0.490397999999999</v>
      </c>
      <c r="X91" s="29">
        <v>0.49079279999999897</v>
      </c>
      <c r="Y91" s="29">
        <v>0.491187599999999</v>
      </c>
      <c r="Z91" s="29">
        <v>0.49158239999999898</v>
      </c>
      <c r="AA91" s="29">
        <v>0.491977199999999</v>
      </c>
      <c r="AB91" s="29">
        <v>0.49237199999999998</v>
      </c>
      <c r="AC91" s="29">
        <v>0.49276679999999901</v>
      </c>
      <c r="AD91" s="29">
        <v>0.49316159999999998</v>
      </c>
      <c r="AE91" s="29">
        <v>0.49355639999999901</v>
      </c>
      <c r="AF91" s="29">
        <v>0.49395119999999998</v>
      </c>
      <c r="AG91" s="29">
        <v>0.49434600000000001</v>
      </c>
      <c r="AH91" s="29">
        <v>0.49474079999999898</v>
      </c>
      <c r="AI91" s="29">
        <v>0.49513559999999901</v>
      </c>
      <c r="AJ91" s="29">
        <v>0.49553039999999998</v>
      </c>
      <c r="AK91" s="29">
        <v>0.49592519999999901</v>
      </c>
      <c r="AL91" s="29">
        <v>0.49631999999999898</v>
      </c>
    </row>
    <row r="92" spans="1:38" ht="14.25" hidden="1" customHeight="1" x14ac:dyDescent="0.2">
      <c r="A92" s="5"/>
      <c r="B92" s="5" t="s">
        <v>215</v>
      </c>
      <c r="C92" s="28" t="s">
        <v>88</v>
      </c>
      <c r="D92" s="5" t="s">
        <v>95</v>
      </c>
      <c r="E92" s="28">
        <v>30</v>
      </c>
      <c r="F92" s="5" t="s">
        <v>204</v>
      </c>
      <c r="G92" s="5" t="s">
        <v>97</v>
      </c>
      <c r="H92" s="29" t="s">
        <v>213</v>
      </c>
      <c r="I92" s="29">
        <v>0.45683999999999902</v>
      </c>
      <c r="J92" s="29">
        <v>0.45746666666666602</v>
      </c>
      <c r="K92" s="29">
        <v>0.45809333333333302</v>
      </c>
      <c r="L92" s="29">
        <v>0.45871999999999902</v>
      </c>
      <c r="M92" s="29">
        <v>0.45934666666666601</v>
      </c>
      <c r="N92" s="29">
        <v>0.45997333333333301</v>
      </c>
      <c r="O92" s="29">
        <v>0.46059999999999901</v>
      </c>
      <c r="P92" s="29">
        <v>0.46122666666666601</v>
      </c>
      <c r="Q92" s="29">
        <v>0.461853333333333</v>
      </c>
      <c r="R92" s="29">
        <v>0.46248</v>
      </c>
      <c r="S92" s="29">
        <v>0.46304399999999901</v>
      </c>
      <c r="T92" s="29">
        <v>0.46360799999999902</v>
      </c>
      <c r="U92" s="29">
        <v>0.46417199999999897</v>
      </c>
      <c r="V92" s="29">
        <v>0.46473599999999998</v>
      </c>
      <c r="W92" s="29">
        <v>0.46529999999999899</v>
      </c>
      <c r="X92" s="29">
        <v>0.465863999999999</v>
      </c>
      <c r="Y92" s="29">
        <v>0.46642799999999901</v>
      </c>
      <c r="Z92" s="29">
        <v>0.46699199999999902</v>
      </c>
      <c r="AA92" s="29">
        <v>0.46755599999999897</v>
      </c>
      <c r="AB92" s="29">
        <v>0.46811999999999898</v>
      </c>
      <c r="AC92" s="29">
        <v>0.46868399999999899</v>
      </c>
      <c r="AD92" s="29">
        <v>0.469247999999999</v>
      </c>
      <c r="AE92" s="29">
        <v>0.46981199999999901</v>
      </c>
      <c r="AF92" s="29">
        <v>0.47037599999999902</v>
      </c>
      <c r="AG92" s="29">
        <v>0.47093999999999903</v>
      </c>
      <c r="AH92" s="29">
        <v>0.47150399999999898</v>
      </c>
      <c r="AI92" s="29">
        <v>0.47206799999999899</v>
      </c>
      <c r="AJ92" s="29">
        <v>0.472631999999999</v>
      </c>
      <c r="AK92" s="29">
        <v>0.47319599999999901</v>
      </c>
      <c r="AL92" s="29">
        <v>0.47375999999999902</v>
      </c>
    </row>
    <row r="93" spans="1:38" ht="14.25" hidden="1" customHeight="1" x14ac:dyDescent="0.2">
      <c r="A93" s="5"/>
      <c r="B93" s="5" t="s">
        <v>216</v>
      </c>
      <c r="C93" s="28" t="s">
        <v>88</v>
      </c>
      <c r="D93" s="5" t="s">
        <v>89</v>
      </c>
      <c r="E93" s="28">
        <v>30</v>
      </c>
      <c r="F93" s="5" t="s">
        <v>204</v>
      </c>
      <c r="G93" s="5" t="s">
        <v>121</v>
      </c>
      <c r="H93" s="29" t="s">
        <v>217</v>
      </c>
      <c r="I93" s="29">
        <v>0.44468999999999997</v>
      </c>
      <c r="J93" s="29">
        <v>0.45157349382716</v>
      </c>
      <c r="K93" s="29">
        <v>0.458497975308642</v>
      </c>
      <c r="L93" s="29">
        <v>0.46546344444444399</v>
      </c>
      <c r="M93" s="29">
        <v>0.472469901234567</v>
      </c>
      <c r="N93" s="29">
        <v>0.479517345679012</v>
      </c>
      <c r="O93" s="29">
        <v>0.48660577777777703</v>
      </c>
      <c r="P93" s="29">
        <v>0.49373519753086398</v>
      </c>
      <c r="Q93" s="29">
        <v>0.50090560493827097</v>
      </c>
      <c r="R93" s="29">
        <v>0.50811699999999904</v>
      </c>
      <c r="S93" s="29">
        <v>0.50845839999999998</v>
      </c>
      <c r="T93" s="29">
        <v>0.50879979999999903</v>
      </c>
      <c r="U93" s="29">
        <v>0.50914119999999996</v>
      </c>
      <c r="V93" s="29">
        <v>0.50948259999999901</v>
      </c>
      <c r="W93" s="29">
        <v>0.50982399999999894</v>
      </c>
      <c r="X93" s="29">
        <v>0.51016539999999999</v>
      </c>
      <c r="Y93" s="29">
        <v>0.51050679999999904</v>
      </c>
      <c r="Z93" s="29">
        <v>0.51084819999999997</v>
      </c>
      <c r="AA93" s="29">
        <v>0.51118959999999902</v>
      </c>
      <c r="AB93" s="29">
        <v>0.51153099999999996</v>
      </c>
      <c r="AC93" s="29">
        <v>0.51187239999999901</v>
      </c>
      <c r="AD93" s="29">
        <v>0.51221379999999905</v>
      </c>
      <c r="AE93" s="29">
        <v>0.51255519999999999</v>
      </c>
      <c r="AF93" s="29">
        <v>0.51289659999999904</v>
      </c>
      <c r="AG93" s="29">
        <v>0.51323799999999997</v>
      </c>
      <c r="AH93" s="29">
        <v>0.51357939999999902</v>
      </c>
      <c r="AI93" s="29">
        <v>0.51392079999999996</v>
      </c>
      <c r="AJ93" s="29">
        <v>0.514262199999999</v>
      </c>
      <c r="AK93" s="29">
        <v>0.51460359999999905</v>
      </c>
      <c r="AL93" s="29">
        <v>0.51494499999999999</v>
      </c>
    </row>
    <row r="94" spans="1:38" ht="14.25" customHeight="1" x14ac:dyDescent="0.2">
      <c r="A94" s="26"/>
      <c r="B94" s="5" t="s">
        <v>218</v>
      </c>
      <c r="C94" s="28" t="s">
        <v>88</v>
      </c>
      <c r="D94" s="5" t="s">
        <v>93</v>
      </c>
      <c r="E94" s="28">
        <v>30</v>
      </c>
      <c r="F94" s="5" t="s">
        <v>204</v>
      </c>
      <c r="G94" s="5" t="s">
        <v>121</v>
      </c>
      <c r="H94" s="29" t="s">
        <v>217</v>
      </c>
      <c r="I94" s="29">
        <v>0.44468999999999997</v>
      </c>
      <c r="J94" s="29">
        <v>0.448106</v>
      </c>
      <c r="K94" s="29">
        <v>0.45152199999999998</v>
      </c>
      <c r="L94" s="29">
        <v>0.45493800000000001</v>
      </c>
      <c r="M94" s="29">
        <v>0.45835399999999998</v>
      </c>
      <c r="N94" s="29">
        <v>0.46177000000000001</v>
      </c>
      <c r="O94" s="29">
        <v>0.46518599999999999</v>
      </c>
      <c r="P94" s="29">
        <v>0.46860200000000002</v>
      </c>
      <c r="Q94" s="29">
        <v>0.47201799999999999</v>
      </c>
      <c r="R94" s="29">
        <v>0.47543400000000002</v>
      </c>
      <c r="S94" s="29">
        <v>0.47581830000000003</v>
      </c>
      <c r="T94" s="29">
        <v>0.47620259999999998</v>
      </c>
      <c r="U94" s="29">
        <v>0.47658689999999998</v>
      </c>
      <c r="V94" s="29">
        <v>0.47697119999999998</v>
      </c>
      <c r="W94" s="29">
        <v>0.47735549999999999</v>
      </c>
      <c r="X94" s="29">
        <v>0.47773979999999999</v>
      </c>
      <c r="Y94" s="29">
        <v>0.4781241</v>
      </c>
      <c r="Z94" s="29">
        <v>0.4785084</v>
      </c>
      <c r="AA94" s="29">
        <v>0.4788927</v>
      </c>
      <c r="AB94" s="29">
        <v>0.47927700000000001</v>
      </c>
      <c r="AC94" s="29">
        <v>0.47966130000000001</v>
      </c>
      <c r="AD94" s="29">
        <v>0.48004560000000002</v>
      </c>
      <c r="AE94" s="29">
        <v>0.48042990000000002</v>
      </c>
      <c r="AF94" s="29">
        <v>0.48081420000000002</v>
      </c>
      <c r="AG94" s="29">
        <v>0.48119849999999997</v>
      </c>
      <c r="AH94" s="29">
        <v>0.48158279999999998</v>
      </c>
      <c r="AI94" s="29">
        <v>0.48196709999999998</v>
      </c>
      <c r="AJ94" s="29">
        <v>0.48235139999999999</v>
      </c>
      <c r="AK94" s="29">
        <v>0.48273569999999999</v>
      </c>
      <c r="AL94" s="29">
        <v>0.48311999999999999</v>
      </c>
    </row>
    <row r="95" spans="1:38" ht="14.25" hidden="1" customHeight="1" x14ac:dyDescent="0.2">
      <c r="A95" s="5"/>
      <c r="B95" s="5" t="s">
        <v>219</v>
      </c>
      <c r="C95" s="28" t="s">
        <v>88</v>
      </c>
      <c r="D95" s="5" t="s">
        <v>95</v>
      </c>
      <c r="E95" s="28">
        <v>30</v>
      </c>
      <c r="F95" s="5" t="s">
        <v>204</v>
      </c>
      <c r="G95" s="5" t="s">
        <v>121</v>
      </c>
      <c r="H95" s="29" t="s">
        <v>217</v>
      </c>
      <c r="I95" s="29">
        <v>0.44468999999999997</v>
      </c>
      <c r="J95" s="29">
        <v>0.44529999999999997</v>
      </c>
      <c r="K95" s="29">
        <v>0.44590999999999997</v>
      </c>
      <c r="L95" s="29">
        <v>0.44651999999999997</v>
      </c>
      <c r="M95" s="29">
        <v>0.44713000000000003</v>
      </c>
      <c r="N95" s="29">
        <v>0.44774000000000003</v>
      </c>
      <c r="O95" s="29">
        <v>0.44835000000000003</v>
      </c>
      <c r="P95" s="29">
        <v>0.44896000000000003</v>
      </c>
      <c r="Q95" s="29">
        <v>0.44957000000000003</v>
      </c>
      <c r="R95" s="29">
        <v>0.45018000000000002</v>
      </c>
      <c r="S95" s="29">
        <v>0.45072899999999999</v>
      </c>
      <c r="T95" s="29">
        <v>0.45127800000000001</v>
      </c>
      <c r="U95" s="29">
        <v>0.45182699999999998</v>
      </c>
      <c r="V95" s="29">
        <v>0.452376</v>
      </c>
      <c r="W95" s="29">
        <v>0.45292500000000002</v>
      </c>
      <c r="X95" s="29">
        <v>0.45347399999999999</v>
      </c>
      <c r="Y95" s="29">
        <v>0.45402300000000001</v>
      </c>
      <c r="Z95" s="29">
        <v>0.45457199999999998</v>
      </c>
      <c r="AA95" s="29">
        <v>0.455121</v>
      </c>
      <c r="AB95" s="29">
        <v>0.45567000000000002</v>
      </c>
      <c r="AC95" s="29">
        <v>0.45621899999999999</v>
      </c>
      <c r="AD95" s="29">
        <v>0.45676800000000001</v>
      </c>
      <c r="AE95" s="29">
        <v>0.45731699999999997</v>
      </c>
      <c r="AF95" s="29">
        <v>0.457866</v>
      </c>
      <c r="AG95" s="29">
        <v>0.45841500000000002</v>
      </c>
      <c r="AH95" s="29">
        <v>0.45896399999999998</v>
      </c>
      <c r="AI95" s="29">
        <v>0.459513</v>
      </c>
      <c r="AJ95" s="29">
        <v>0.46006200000000003</v>
      </c>
      <c r="AK95" s="29">
        <v>0.46061099999999999</v>
      </c>
      <c r="AL95" s="29">
        <v>0.46116000000000001</v>
      </c>
    </row>
    <row r="96" spans="1:38" ht="14.25" hidden="1" customHeight="1" x14ac:dyDescent="0.2">
      <c r="A96" s="5"/>
      <c r="B96" s="5" t="s">
        <v>220</v>
      </c>
      <c r="C96" s="28" t="s">
        <v>88</v>
      </c>
      <c r="D96" s="5" t="s">
        <v>89</v>
      </c>
      <c r="E96" s="28">
        <v>30</v>
      </c>
      <c r="F96" s="5" t="s">
        <v>204</v>
      </c>
      <c r="G96" s="5" t="s">
        <v>126</v>
      </c>
      <c r="H96" s="29" t="s">
        <v>221</v>
      </c>
      <c r="I96" s="29">
        <v>0.43010999999999999</v>
      </c>
      <c r="J96" s="29">
        <v>0.43682749382716002</v>
      </c>
      <c r="K96" s="29">
        <v>0.44358597530864202</v>
      </c>
      <c r="L96" s="29">
        <v>0.45038544444444401</v>
      </c>
      <c r="M96" s="29">
        <v>0.45722590123456702</v>
      </c>
      <c r="N96" s="29">
        <v>0.46410734567901202</v>
      </c>
      <c r="O96" s="29">
        <v>0.47102977777777699</v>
      </c>
      <c r="P96" s="29">
        <v>0.477993197530864</v>
      </c>
      <c r="Q96" s="29">
        <v>0.48499760493827099</v>
      </c>
      <c r="R96" s="29">
        <v>0.49204300000000001</v>
      </c>
      <c r="S96" s="29">
        <v>0.49234430163934401</v>
      </c>
      <c r="T96" s="29">
        <v>0.49264556393442599</v>
      </c>
      <c r="U96" s="29">
        <v>0.49294678688524501</v>
      </c>
      <c r="V96" s="29">
        <v>0.49324797049180302</v>
      </c>
      <c r="W96" s="29">
        <v>0.49354911475409802</v>
      </c>
      <c r="X96" s="29">
        <v>0.493850219672131</v>
      </c>
      <c r="Y96" s="29">
        <v>0.49415128524590102</v>
      </c>
      <c r="Z96" s="29">
        <v>0.49445231147540902</v>
      </c>
      <c r="AA96" s="29">
        <v>0.49475329836065501</v>
      </c>
      <c r="AB96" s="29">
        <v>0.49505424590163899</v>
      </c>
      <c r="AC96" s="29">
        <v>0.49535515409836001</v>
      </c>
      <c r="AD96" s="29">
        <v>0.49565602295081901</v>
      </c>
      <c r="AE96" s="29">
        <v>0.495956852459016</v>
      </c>
      <c r="AF96" s="29">
        <v>0.49625764262295002</v>
      </c>
      <c r="AG96" s="29">
        <v>0.49655839344262198</v>
      </c>
      <c r="AH96" s="29">
        <v>0.49685910491803198</v>
      </c>
      <c r="AI96" s="29">
        <v>0.49715977704918002</v>
      </c>
      <c r="AJ96" s="29">
        <v>0.49746040983606499</v>
      </c>
      <c r="AK96" s="29">
        <v>0.497761003278688</v>
      </c>
      <c r="AL96" s="29">
        <v>0.49806155737704899</v>
      </c>
    </row>
    <row r="97" spans="1:38" ht="14.25" customHeight="1" x14ac:dyDescent="0.2">
      <c r="A97" s="26"/>
      <c r="B97" s="5" t="s">
        <v>222</v>
      </c>
      <c r="C97" s="28" t="s">
        <v>88</v>
      </c>
      <c r="D97" s="5" t="s">
        <v>93</v>
      </c>
      <c r="E97" s="28">
        <v>30</v>
      </c>
      <c r="F97" s="5" t="s">
        <v>204</v>
      </c>
      <c r="G97" s="5" t="s">
        <v>126</v>
      </c>
      <c r="H97" s="29" t="s">
        <v>221</v>
      </c>
      <c r="I97" s="29">
        <v>0.43010999999999999</v>
      </c>
      <c r="J97" s="29">
        <v>0.43341400000000002</v>
      </c>
      <c r="K97" s="29">
        <v>0.436718</v>
      </c>
      <c r="L97" s="29">
        <v>0.44002200000000002</v>
      </c>
      <c r="M97" s="29">
        <v>0.443326</v>
      </c>
      <c r="N97" s="29">
        <v>0.44663000000000003</v>
      </c>
      <c r="O97" s="29">
        <v>0.449934</v>
      </c>
      <c r="P97" s="29">
        <v>0.45323799999999997</v>
      </c>
      <c r="Q97" s="29">
        <v>0.456542</v>
      </c>
      <c r="R97" s="29">
        <v>0.45984599999999998</v>
      </c>
      <c r="S97" s="29">
        <v>0.46021770000000001</v>
      </c>
      <c r="T97" s="29">
        <v>0.46058939999999998</v>
      </c>
      <c r="U97" s="29">
        <v>0.46096110000000001</v>
      </c>
      <c r="V97" s="29">
        <v>0.46133279999999999</v>
      </c>
      <c r="W97" s="29">
        <v>0.46170450000000002</v>
      </c>
      <c r="X97" s="29">
        <v>0.46207619999999999</v>
      </c>
      <c r="Y97" s="29">
        <v>0.46244790000000002</v>
      </c>
      <c r="Z97" s="29">
        <v>0.4628196</v>
      </c>
      <c r="AA97" s="29">
        <v>0.46319129999999997</v>
      </c>
      <c r="AB97" s="29">
        <v>0.463563</v>
      </c>
      <c r="AC97" s="29">
        <v>0.46393469999999998</v>
      </c>
      <c r="AD97" s="29">
        <v>0.46430640000000001</v>
      </c>
      <c r="AE97" s="29">
        <v>0.46467809999999998</v>
      </c>
      <c r="AF97" s="29">
        <v>0.46504980000000001</v>
      </c>
      <c r="AG97" s="29">
        <v>0.46542149999999999</v>
      </c>
      <c r="AH97" s="29">
        <v>0.46579320000000002</v>
      </c>
      <c r="AI97" s="29">
        <v>0.46616489999999999</v>
      </c>
      <c r="AJ97" s="29">
        <v>0.46653660000000002</v>
      </c>
      <c r="AK97" s="29">
        <v>0.4669083</v>
      </c>
      <c r="AL97" s="29">
        <v>0.46727999999999997</v>
      </c>
    </row>
    <row r="98" spans="1:38" ht="14.25" hidden="1" customHeight="1" x14ac:dyDescent="0.2">
      <c r="A98" s="5"/>
      <c r="B98" s="5" t="s">
        <v>223</v>
      </c>
      <c r="C98" s="28" t="s">
        <v>88</v>
      </c>
      <c r="D98" s="5" t="s">
        <v>95</v>
      </c>
      <c r="E98" s="28">
        <v>30</v>
      </c>
      <c r="F98" s="5" t="s">
        <v>204</v>
      </c>
      <c r="G98" s="5" t="s">
        <v>126</v>
      </c>
      <c r="H98" s="29" t="s">
        <v>221</v>
      </c>
      <c r="I98" s="29">
        <v>0.43010999999999999</v>
      </c>
      <c r="J98" s="29">
        <v>0.43070000000000003</v>
      </c>
      <c r="K98" s="29">
        <v>0.43129000000000001</v>
      </c>
      <c r="L98" s="29">
        <v>0.43187999999999999</v>
      </c>
      <c r="M98" s="29">
        <v>0.43247000000000002</v>
      </c>
      <c r="N98" s="29">
        <v>0.43306</v>
      </c>
      <c r="O98" s="29">
        <v>0.43364999999999998</v>
      </c>
      <c r="P98" s="29">
        <v>0.43424000000000001</v>
      </c>
      <c r="Q98" s="29">
        <v>0.43482999999999999</v>
      </c>
      <c r="R98" s="29">
        <v>0.43541999999999997</v>
      </c>
      <c r="S98" s="29">
        <v>0.43595099999999998</v>
      </c>
      <c r="T98" s="29">
        <v>0.43648199999999998</v>
      </c>
      <c r="U98" s="29">
        <v>0.43701299999999998</v>
      </c>
      <c r="V98" s="29">
        <v>0.43754399999999999</v>
      </c>
      <c r="W98" s="29">
        <v>0.43807499999999899</v>
      </c>
      <c r="X98" s="29">
        <v>0.438605999999999</v>
      </c>
      <c r="Y98" s="29">
        <v>0.439136999999999</v>
      </c>
      <c r="Z98" s="29">
        <v>0.439667999999999</v>
      </c>
      <c r="AA98" s="29">
        <v>0.44019899999999901</v>
      </c>
      <c r="AB98" s="29">
        <v>0.44072999999999901</v>
      </c>
      <c r="AC98" s="29">
        <v>0.44126099999999902</v>
      </c>
      <c r="AD98" s="29">
        <v>0.44179199999999902</v>
      </c>
      <c r="AE98" s="29">
        <v>0.44232299999999902</v>
      </c>
      <c r="AF98" s="29">
        <v>0.44285399999999903</v>
      </c>
      <c r="AG98" s="29">
        <v>0.44338499999999897</v>
      </c>
      <c r="AH98" s="29">
        <v>0.44391599999999898</v>
      </c>
      <c r="AI98" s="29">
        <v>0.44444699999999898</v>
      </c>
      <c r="AJ98" s="29">
        <v>0.44497799999999899</v>
      </c>
      <c r="AK98" s="29">
        <v>0.44550899999999899</v>
      </c>
      <c r="AL98" s="29">
        <v>0.44603999999999899</v>
      </c>
    </row>
    <row r="99" spans="1:38" ht="14.25" hidden="1" customHeight="1" x14ac:dyDescent="0.2">
      <c r="A99" s="5"/>
      <c r="B99" s="5" t="s">
        <v>224</v>
      </c>
      <c r="C99" s="28" t="s">
        <v>88</v>
      </c>
      <c r="D99" s="5" t="s">
        <v>89</v>
      </c>
      <c r="E99" s="28">
        <v>30</v>
      </c>
      <c r="F99" s="5" t="s">
        <v>204</v>
      </c>
      <c r="G99" s="5" t="s">
        <v>131</v>
      </c>
      <c r="H99" s="29" t="s">
        <v>225</v>
      </c>
      <c r="I99" s="29">
        <v>0.40743000000000001</v>
      </c>
      <c r="J99" s="29">
        <v>0.41388927160493799</v>
      </c>
      <c r="K99" s="29">
        <v>0.420389530864197</v>
      </c>
      <c r="L99" s="29">
        <v>0.42693077777777699</v>
      </c>
      <c r="M99" s="29">
        <v>0.43351301234567902</v>
      </c>
      <c r="N99" s="29">
        <v>0.44013623456790102</v>
      </c>
      <c r="O99" s="29">
        <v>0.446800444444444</v>
      </c>
      <c r="P99" s="29">
        <v>0.45350564197530802</v>
      </c>
      <c r="Q99" s="29">
        <v>0.46025182716049301</v>
      </c>
      <c r="R99" s="29">
        <v>0.46703899999999998</v>
      </c>
      <c r="S99" s="29">
        <v>0.467277926411657</v>
      </c>
      <c r="T99" s="29">
        <v>0.46751675227686701</v>
      </c>
      <c r="U99" s="29">
        <v>0.46775547759562802</v>
      </c>
      <c r="V99" s="29">
        <v>0.46799410236794098</v>
      </c>
      <c r="W99" s="29">
        <v>0.46823262659380599</v>
      </c>
      <c r="X99" s="29">
        <v>0.468471050273224</v>
      </c>
      <c r="Y99" s="29">
        <v>0.46870937340619301</v>
      </c>
      <c r="Z99" s="29">
        <v>0.46894759599271402</v>
      </c>
      <c r="AA99" s="29">
        <v>0.46918571803278603</v>
      </c>
      <c r="AB99" s="29">
        <v>0.46942373952641098</v>
      </c>
      <c r="AC99" s="29">
        <v>0.46966166047358798</v>
      </c>
      <c r="AD99" s="29">
        <v>0.46989948087431699</v>
      </c>
      <c r="AE99" s="29">
        <v>0.47013720072859699</v>
      </c>
      <c r="AF99" s="29">
        <v>0.470374820036429</v>
      </c>
      <c r="AG99" s="29">
        <v>0.470612338797814</v>
      </c>
      <c r="AH99" s="29">
        <v>0.47084975701275</v>
      </c>
      <c r="AI99" s="29">
        <v>0.471087074681238</v>
      </c>
      <c r="AJ99" s="29">
        <v>0.47132429180327801</v>
      </c>
      <c r="AK99" s="29">
        <v>0.47156140837887001</v>
      </c>
      <c r="AL99" s="29">
        <v>0.47179842440801401</v>
      </c>
    </row>
    <row r="100" spans="1:38" ht="14.25" customHeight="1" x14ac:dyDescent="0.2">
      <c r="A100" s="26"/>
      <c r="B100" s="5" t="s">
        <v>226</v>
      </c>
      <c r="C100" s="28" t="s">
        <v>88</v>
      </c>
      <c r="D100" s="5" t="s">
        <v>93</v>
      </c>
      <c r="E100" s="28">
        <v>30</v>
      </c>
      <c r="F100" s="5" t="s">
        <v>204</v>
      </c>
      <c r="G100" s="5" t="s">
        <v>131</v>
      </c>
      <c r="H100" s="29" t="s">
        <v>225</v>
      </c>
      <c r="I100" s="29">
        <v>0.40743000000000001</v>
      </c>
      <c r="J100" s="29">
        <v>0.41055977777777702</v>
      </c>
      <c r="K100" s="29">
        <v>0.41368955555555498</v>
      </c>
      <c r="L100" s="29">
        <v>0.41681933333333299</v>
      </c>
      <c r="M100" s="29">
        <v>0.419949111111111</v>
      </c>
      <c r="N100" s="29">
        <v>0.42307888888888801</v>
      </c>
      <c r="O100" s="29">
        <v>0.42620866666666601</v>
      </c>
      <c r="P100" s="29">
        <v>0.42933844444444402</v>
      </c>
      <c r="Q100" s="29">
        <v>0.43246822222222198</v>
      </c>
      <c r="R100" s="29">
        <v>0.43559799999999999</v>
      </c>
      <c r="S100" s="29">
        <v>0.43595010000000001</v>
      </c>
      <c r="T100" s="29">
        <v>0.43630219999999997</v>
      </c>
      <c r="U100" s="29">
        <v>0.4366543</v>
      </c>
      <c r="V100" s="29">
        <v>0.43700640000000002</v>
      </c>
      <c r="W100" s="29">
        <v>0.43735849999999998</v>
      </c>
      <c r="X100" s="29">
        <v>0.43771060000000001</v>
      </c>
      <c r="Y100" s="29">
        <v>0.43806270000000003</v>
      </c>
      <c r="Z100" s="29">
        <v>0.43841479999999999</v>
      </c>
      <c r="AA100" s="29">
        <v>0.43876689999999902</v>
      </c>
      <c r="AB100" s="29">
        <v>0.43911899999999998</v>
      </c>
      <c r="AC100" s="29">
        <v>0.4394711</v>
      </c>
      <c r="AD100" s="29">
        <v>0.43982320000000003</v>
      </c>
      <c r="AE100" s="29">
        <v>0.44017529999999999</v>
      </c>
      <c r="AF100" s="29">
        <v>0.44052740000000001</v>
      </c>
      <c r="AG100" s="29">
        <v>0.44087949999999998</v>
      </c>
      <c r="AH100" s="29">
        <v>0.4412316</v>
      </c>
      <c r="AI100" s="29">
        <v>0.44158370000000002</v>
      </c>
      <c r="AJ100" s="29">
        <v>0.44193579999999999</v>
      </c>
      <c r="AK100" s="29">
        <v>0.44228790000000001</v>
      </c>
      <c r="AL100" s="29">
        <v>0.44263999999999998</v>
      </c>
    </row>
    <row r="101" spans="1:38" ht="14.25" hidden="1" customHeight="1" x14ac:dyDescent="0.2">
      <c r="A101" s="5"/>
      <c r="B101" s="5" t="s">
        <v>227</v>
      </c>
      <c r="C101" s="28" t="s">
        <v>88</v>
      </c>
      <c r="D101" s="5" t="s">
        <v>95</v>
      </c>
      <c r="E101" s="28">
        <v>30</v>
      </c>
      <c r="F101" s="5" t="s">
        <v>204</v>
      </c>
      <c r="G101" s="5" t="s">
        <v>131</v>
      </c>
      <c r="H101" s="29" t="s">
        <v>225</v>
      </c>
      <c r="I101" s="29">
        <v>0.40743000000000001</v>
      </c>
      <c r="J101" s="29">
        <v>0.40798888888888801</v>
      </c>
      <c r="K101" s="29">
        <v>0.40854777777777701</v>
      </c>
      <c r="L101" s="29">
        <v>0.40910666666666601</v>
      </c>
      <c r="M101" s="29">
        <v>0.40966555555555501</v>
      </c>
      <c r="N101" s="29">
        <v>0.410224444444444</v>
      </c>
      <c r="O101" s="29">
        <v>0.410783333333333</v>
      </c>
      <c r="P101" s="29">
        <v>0.411342222222222</v>
      </c>
      <c r="Q101" s="29">
        <v>0.411901111111111</v>
      </c>
      <c r="R101" s="29">
        <v>0.41245999999999999</v>
      </c>
      <c r="S101" s="29">
        <v>0.41296299999999903</v>
      </c>
      <c r="T101" s="29">
        <v>0.413466</v>
      </c>
      <c r="U101" s="29">
        <v>0.41396899999999998</v>
      </c>
      <c r="V101" s="29">
        <v>0.41447200000000001</v>
      </c>
      <c r="W101" s="29">
        <v>0.41497499999999898</v>
      </c>
      <c r="X101" s="29">
        <v>0.41547799999999901</v>
      </c>
      <c r="Y101" s="29">
        <v>0.41598099999999899</v>
      </c>
      <c r="Z101" s="29">
        <v>0.41648399999999902</v>
      </c>
      <c r="AA101" s="29">
        <v>0.416986999999999</v>
      </c>
      <c r="AB101" s="29">
        <v>0.41748999999999897</v>
      </c>
      <c r="AC101" s="29">
        <v>0.417992999999999</v>
      </c>
      <c r="AD101" s="29">
        <v>0.41849599999999898</v>
      </c>
      <c r="AE101" s="29">
        <v>0.41899899999999901</v>
      </c>
      <c r="AF101" s="29">
        <v>0.41950199999999899</v>
      </c>
      <c r="AG101" s="29">
        <v>0.42000499999999902</v>
      </c>
      <c r="AH101" s="29">
        <v>0.42050799999999899</v>
      </c>
      <c r="AI101" s="29">
        <v>0.42101099999999902</v>
      </c>
      <c r="AJ101" s="29">
        <v>0.421513999999999</v>
      </c>
      <c r="AK101" s="29">
        <v>0.42201699999999898</v>
      </c>
      <c r="AL101" s="29">
        <v>0.42251999999999901</v>
      </c>
    </row>
    <row r="102" spans="1:38" ht="14.25" hidden="1" customHeight="1" x14ac:dyDescent="0.2">
      <c r="A102" s="5"/>
      <c r="B102" s="5" t="s">
        <v>228</v>
      </c>
      <c r="C102" s="28" t="s">
        <v>88</v>
      </c>
      <c r="D102" s="5" t="s">
        <v>89</v>
      </c>
      <c r="E102" s="28">
        <v>30</v>
      </c>
      <c r="F102" s="5" t="s">
        <v>204</v>
      </c>
      <c r="G102" s="5" t="s">
        <v>136</v>
      </c>
      <c r="H102" s="29" t="s">
        <v>229</v>
      </c>
      <c r="I102" s="29">
        <v>0.37584000000000001</v>
      </c>
      <c r="J102" s="29">
        <v>0.381939604938271</v>
      </c>
      <c r="K102" s="29">
        <v>0.38808019753086398</v>
      </c>
      <c r="L102" s="29">
        <v>0.39426177777777699</v>
      </c>
      <c r="M102" s="29">
        <v>0.40048434567901198</v>
      </c>
      <c r="N102" s="29">
        <v>0.406747901234567</v>
      </c>
      <c r="O102" s="29">
        <v>0.413052444444444</v>
      </c>
      <c r="P102" s="29">
        <v>0.41939797530864198</v>
      </c>
      <c r="Q102" s="29">
        <v>0.42578449382715999</v>
      </c>
      <c r="R102" s="29">
        <v>0.43221199999999999</v>
      </c>
      <c r="S102" s="29">
        <v>0.43236404663023598</v>
      </c>
      <c r="T102" s="29">
        <v>0.43251590746812302</v>
      </c>
      <c r="U102" s="29">
        <v>0.432667582513661</v>
      </c>
      <c r="V102" s="29">
        <v>0.43281907176684797</v>
      </c>
      <c r="W102" s="29">
        <v>0.432970375227686</v>
      </c>
      <c r="X102" s="29">
        <v>0.43312149289617402</v>
      </c>
      <c r="Y102" s="29">
        <v>0.43327242477231298</v>
      </c>
      <c r="Z102" s="29">
        <v>0.43342317085610199</v>
      </c>
      <c r="AA102" s="29">
        <v>0.43357373114754</v>
      </c>
      <c r="AB102" s="29">
        <v>0.43372410564663</v>
      </c>
      <c r="AC102" s="29">
        <v>0.43387429435336899</v>
      </c>
      <c r="AD102" s="29">
        <v>0.43402429726775898</v>
      </c>
      <c r="AE102" s="29">
        <v>0.43417411438979903</v>
      </c>
      <c r="AF102" s="29">
        <v>0.43432374571948901</v>
      </c>
      <c r="AG102" s="29">
        <v>0.43447319125682998</v>
      </c>
      <c r="AH102" s="29">
        <v>0.43462245100182101</v>
      </c>
      <c r="AI102" s="29">
        <v>0.43477152495446197</v>
      </c>
      <c r="AJ102" s="29">
        <v>0.43492041311475399</v>
      </c>
      <c r="AK102" s="29">
        <v>0.435069115482695</v>
      </c>
      <c r="AL102" s="29">
        <v>0.43521763205828701</v>
      </c>
    </row>
    <row r="103" spans="1:38" ht="14.25" customHeight="1" x14ac:dyDescent="0.2">
      <c r="A103" s="26" t="s">
        <v>22</v>
      </c>
      <c r="B103" s="5" t="s">
        <v>230</v>
      </c>
      <c r="C103" s="28" t="s">
        <v>88</v>
      </c>
      <c r="D103" s="5" t="s">
        <v>93</v>
      </c>
      <c r="E103" s="28">
        <v>30</v>
      </c>
      <c r="F103" s="5" t="s">
        <v>204</v>
      </c>
      <c r="G103" s="5" t="s">
        <v>136</v>
      </c>
      <c r="H103" s="29" t="s">
        <v>229</v>
      </c>
      <c r="I103" s="29">
        <v>0.37584000000000001</v>
      </c>
      <c r="J103" s="29">
        <v>0.37872711111111101</v>
      </c>
      <c r="K103" s="29">
        <v>0.38161422222222202</v>
      </c>
      <c r="L103" s="29">
        <v>0.38450133333333297</v>
      </c>
      <c r="M103" s="29">
        <v>0.38738844444444398</v>
      </c>
      <c r="N103" s="29">
        <v>0.39027555555555499</v>
      </c>
      <c r="O103" s="29">
        <v>0.39316266666666599</v>
      </c>
      <c r="P103" s="29">
        <v>0.396049777777777</v>
      </c>
      <c r="Q103" s="29">
        <v>0.39893688888888801</v>
      </c>
      <c r="R103" s="29">
        <v>0.40182400000000001</v>
      </c>
      <c r="S103" s="29">
        <v>0.40214879999999997</v>
      </c>
      <c r="T103" s="29">
        <v>0.40247359999999999</v>
      </c>
      <c r="U103" s="29">
        <v>0.4027984</v>
      </c>
      <c r="V103" s="29">
        <v>0.40312320000000001</v>
      </c>
      <c r="W103" s="29">
        <v>0.40344799999999997</v>
      </c>
      <c r="X103" s="29">
        <v>0.40377279999999999</v>
      </c>
      <c r="Y103" s="29">
        <v>0.4040976</v>
      </c>
      <c r="Z103" s="29">
        <v>0.40442240000000002</v>
      </c>
      <c r="AA103" s="29">
        <v>0.40474719999999997</v>
      </c>
      <c r="AB103" s="29">
        <v>0.40507199999999999</v>
      </c>
      <c r="AC103" s="29">
        <v>0.4053968</v>
      </c>
      <c r="AD103" s="29">
        <v>0.40572160000000002</v>
      </c>
      <c r="AE103" s="29">
        <v>0.40604639999999997</v>
      </c>
      <c r="AF103" s="29">
        <v>0.40637119999999999</v>
      </c>
      <c r="AG103" s="29">
        <v>0.406696</v>
      </c>
      <c r="AH103" s="29">
        <v>0.40702080000000002</v>
      </c>
      <c r="AI103" s="29">
        <v>0.40734559999999997</v>
      </c>
      <c r="AJ103" s="29">
        <v>0.40767039999999999</v>
      </c>
      <c r="AK103" s="29">
        <v>0.4079952</v>
      </c>
      <c r="AL103" s="29">
        <v>0.40832000000000002</v>
      </c>
    </row>
    <row r="104" spans="1:38" ht="14.25" hidden="1" customHeight="1" x14ac:dyDescent="0.2">
      <c r="A104" s="5"/>
      <c r="B104" s="5" t="s">
        <v>231</v>
      </c>
      <c r="C104" s="28" t="s">
        <v>88</v>
      </c>
      <c r="D104" s="5" t="s">
        <v>95</v>
      </c>
      <c r="E104" s="28">
        <v>30</v>
      </c>
      <c r="F104" s="5" t="s">
        <v>204</v>
      </c>
      <c r="G104" s="5" t="s">
        <v>136</v>
      </c>
      <c r="H104" s="29" t="s">
        <v>229</v>
      </c>
      <c r="I104" s="29">
        <v>0.37584000000000001</v>
      </c>
      <c r="J104" s="29">
        <v>0.376355555555555</v>
      </c>
      <c r="K104" s="29">
        <v>0.37687111111111099</v>
      </c>
      <c r="L104" s="29">
        <v>0.37738666666666598</v>
      </c>
      <c r="M104" s="29">
        <v>0.37790222222222197</v>
      </c>
      <c r="N104" s="29">
        <v>0.37841777777777702</v>
      </c>
      <c r="O104" s="29">
        <v>0.37893333333333301</v>
      </c>
      <c r="P104" s="29">
        <v>0.379448888888888</v>
      </c>
      <c r="Q104" s="29">
        <v>0.37996444444444399</v>
      </c>
      <c r="R104" s="29">
        <v>0.38047999999999998</v>
      </c>
      <c r="S104" s="29">
        <v>0.380944</v>
      </c>
      <c r="T104" s="29">
        <v>0.38140800000000002</v>
      </c>
      <c r="U104" s="29">
        <v>0.38187199999999999</v>
      </c>
      <c r="V104" s="29">
        <v>0.38233600000000001</v>
      </c>
      <c r="W104" s="29">
        <v>0.38279999999999997</v>
      </c>
      <c r="X104" s="29">
        <v>0.38326399999999999</v>
      </c>
      <c r="Y104" s="29">
        <v>0.38372800000000001</v>
      </c>
      <c r="Z104" s="29">
        <v>0.38419199999999998</v>
      </c>
      <c r="AA104" s="29">
        <v>0.384656</v>
      </c>
      <c r="AB104" s="29">
        <v>0.38512000000000002</v>
      </c>
      <c r="AC104" s="29">
        <v>0.38558399999999998</v>
      </c>
      <c r="AD104" s="29">
        <v>0.386047999999999</v>
      </c>
      <c r="AE104" s="29">
        <v>0.38651199999999902</v>
      </c>
      <c r="AF104" s="29">
        <v>0.38697599999999899</v>
      </c>
      <c r="AG104" s="29">
        <v>0.38743999999999901</v>
      </c>
      <c r="AH104" s="29">
        <v>0.38790399999999903</v>
      </c>
      <c r="AI104" s="29">
        <v>0.38836799999999899</v>
      </c>
      <c r="AJ104" s="29">
        <v>0.38883199999999901</v>
      </c>
      <c r="AK104" s="29">
        <v>0.38929599999999998</v>
      </c>
      <c r="AL104" s="29">
        <v>0.389759999999999</v>
      </c>
    </row>
    <row r="105" spans="1:38" ht="14.25" hidden="1" customHeight="1" x14ac:dyDescent="0.2">
      <c r="A105" s="5"/>
      <c r="B105" s="5" t="s">
        <v>232</v>
      </c>
      <c r="C105" s="28" t="s">
        <v>88</v>
      </c>
      <c r="D105" s="5" t="s">
        <v>89</v>
      </c>
      <c r="E105" s="28">
        <v>30</v>
      </c>
      <c r="F105" s="5" t="s">
        <v>204</v>
      </c>
      <c r="G105" s="5" t="s">
        <v>102</v>
      </c>
      <c r="H105" s="29" t="s">
        <v>233</v>
      </c>
      <c r="I105" s="29">
        <v>0.33939000000000002</v>
      </c>
      <c r="J105" s="29">
        <v>0.34507460493827102</v>
      </c>
      <c r="K105" s="29">
        <v>0.350800197530864</v>
      </c>
      <c r="L105" s="29">
        <v>0.35656677777777701</v>
      </c>
      <c r="M105" s="29">
        <v>0.362374345679012</v>
      </c>
      <c r="N105" s="29">
        <v>0.36822290123456702</v>
      </c>
      <c r="O105" s="29">
        <v>0.37411244444444403</v>
      </c>
      <c r="P105" s="29">
        <v>0.38004297530864101</v>
      </c>
      <c r="Q105" s="29">
        <v>0.38601449382716002</v>
      </c>
      <c r="R105" s="29">
        <v>0.39202700000000001</v>
      </c>
      <c r="S105" s="29">
        <v>0.39229039999999998</v>
      </c>
      <c r="T105" s="29">
        <v>0.39255380000000001</v>
      </c>
      <c r="U105" s="29">
        <v>0.39281719999999998</v>
      </c>
      <c r="V105" s="29">
        <v>0.3930806</v>
      </c>
      <c r="W105" s="29">
        <v>0.39334400000000003</v>
      </c>
      <c r="X105" s="29">
        <v>0.3936074</v>
      </c>
      <c r="Y105" s="29">
        <v>0.39387080000000002</v>
      </c>
      <c r="Z105" s="29">
        <v>0.39413419999999999</v>
      </c>
      <c r="AA105" s="29">
        <v>0.39439760000000001</v>
      </c>
      <c r="AB105" s="29">
        <v>0.39466099999999998</v>
      </c>
      <c r="AC105" s="29">
        <v>0.39492440000000001</v>
      </c>
      <c r="AD105" s="29">
        <v>0.39518779999999998</v>
      </c>
      <c r="AE105" s="29">
        <v>0.3954512</v>
      </c>
      <c r="AF105" s="29">
        <v>0.39571460000000003</v>
      </c>
      <c r="AG105" s="29">
        <v>0.395978</v>
      </c>
      <c r="AH105" s="29">
        <v>0.39624140000000002</v>
      </c>
      <c r="AI105" s="29">
        <v>0.39650479999999999</v>
      </c>
      <c r="AJ105" s="29">
        <v>0.39676820000000002</v>
      </c>
      <c r="AK105" s="29">
        <v>0.39703159999999998</v>
      </c>
      <c r="AL105" s="29">
        <v>0.39729500000000001</v>
      </c>
    </row>
    <row r="106" spans="1:38" ht="14.25" customHeight="1" x14ac:dyDescent="0.2">
      <c r="A106" s="26"/>
      <c r="B106" s="5" t="s">
        <v>234</v>
      </c>
      <c r="C106" s="28" t="s">
        <v>88</v>
      </c>
      <c r="D106" s="5" t="s">
        <v>93</v>
      </c>
      <c r="E106" s="28">
        <v>30</v>
      </c>
      <c r="F106" s="5" t="s">
        <v>204</v>
      </c>
      <c r="G106" s="5" t="s">
        <v>102</v>
      </c>
      <c r="H106" s="29" t="s">
        <v>233</v>
      </c>
      <c r="I106" s="29">
        <v>0.33939000000000002</v>
      </c>
      <c r="J106" s="29">
        <v>0.34199711111111097</v>
      </c>
      <c r="K106" s="29">
        <v>0.34460422222222198</v>
      </c>
      <c r="L106" s="29">
        <v>0.34721133333333298</v>
      </c>
      <c r="M106" s="29">
        <v>0.34981844444444399</v>
      </c>
      <c r="N106" s="29">
        <v>0.35242555555555499</v>
      </c>
      <c r="O106" s="29">
        <v>0.355032666666666</v>
      </c>
      <c r="P106" s="29">
        <v>0.357639777777777</v>
      </c>
      <c r="Q106" s="29">
        <v>0.36024688888888801</v>
      </c>
      <c r="R106" s="29">
        <v>0.36285400000000001</v>
      </c>
      <c r="S106" s="29">
        <v>0.36314730000000001</v>
      </c>
      <c r="T106" s="29">
        <v>0.363440599999999</v>
      </c>
      <c r="U106" s="29">
        <v>0.3637339</v>
      </c>
      <c r="V106" s="29">
        <v>0.3640272</v>
      </c>
      <c r="W106" s="29">
        <v>0.36432049999999899</v>
      </c>
      <c r="X106" s="29">
        <v>0.36461379999999999</v>
      </c>
      <c r="Y106" s="29">
        <v>0.36490709999999998</v>
      </c>
      <c r="Z106" s="29">
        <v>0.36520039999999998</v>
      </c>
      <c r="AA106" s="29">
        <v>0.36549369999999998</v>
      </c>
      <c r="AB106" s="29">
        <v>0.36578699999999997</v>
      </c>
      <c r="AC106" s="29">
        <v>0.36608030000000003</v>
      </c>
      <c r="AD106" s="29">
        <v>0.36637360000000002</v>
      </c>
      <c r="AE106" s="29">
        <v>0.36666689999999902</v>
      </c>
      <c r="AF106" s="29">
        <v>0.36696020000000001</v>
      </c>
      <c r="AG106" s="29">
        <v>0.36725350000000001</v>
      </c>
      <c r="AH106" s="29">
        <v>0.36754679999999901</v>
      </c>
      <c r="AI106" s="29">
        <v>0.3678401</v>
      </c>
      <c r="AJ106" s="29">
        <v>0.3681334</v>
      </c>
      <c r="AK106" s="29">
        <v>0.3684267</v>
      </c>
      <c r="AL106" s="29">
        <v>0.36871999999999999</v>
      </c>
    </row>
    <row r="107" spans="1:38" ht="14.25" hidden="1" customHeight="1" x14ac:dyDescent="0.2">
      <c r="A107" s="5"/>
      <c r="B107" s="5" t="s">
        <v>235</v>
      </c>
      <c r="C107" s="28" t="s">
        <v>88</v>
      </c>
      <c r="D107" s="5" t="s">
        <v>95</v>
      </c>
      <c r="E107" s="28">
        <v>30</v>
      </c>
      <c r="F107" s="5" t="s">
        <v>204</v>
      </c>
      <c r="G107" s="5" t="s">
        <v>102</v>
      </c>
      <c r="H107" s="29" t="s">
        <v>233</v>
      </c>
      <c r="I107" s="29">
        <v>0.33939000000000002</v>
      </c>
      <c r="J107" s="29">
        <v>0.33985555555555502</v>
      </c>
      <c r="K107" s="29">
        <v>0.34032111111111102</v>
      </c>
      <c r="L107" s="29">
        <v>0.34078666666666602</v>
      </c>
      <c r="M107" s="29">
        <v>0.34125222222222201</v>
      </c>
      <c r="N107" s="29">
        <v>0.34171777777777701</v>
      </c>
      <c r="O107" s="29">
        <v>0.34218333333333301</v>
      </c>
      <c r="P107" s="29">
        <v>0.342648888888888</v>
      </c>
      <c r="Q107" s="29">
        <v>0.343114444444444</v>
      </c>
      <c r="R107" s="29">
        <v>0.34358</v>
      </c>
      <c r="S107" s="29">
        <v>0.343998999999999</v>
      </c>
      <c r="T107" s="29">
        <v>0.344418</v>
      </c>
      <c r="U107" s="29">
        <v>0.34483699999999901</v>
      </c>
      <c r="V107" s="29">
        <v>0.34525600000000001</v>
      </c>
      <c r="W107" s="29">
        <v>0.34567499999999901</v>
      </c>
      <c r="X107" s="29">
        <v>0.34609400000000001</v>
      </c>
      <c r="Y107" s="29">
        <v>0.34651299999999902</v>
      </c>
      <c r="Z107" s="29">
        <v>0.34693200000000002</v>
      </c>
      <c r="AA107" s="29">
        <v>0.34735099999999902</v>
      </c>
      <c r="AB107" s="29">
        <v>0.34777000000000002</v>
      </c>
      <c r="AC107" s="29">
        <v>0.34818899999999903</v>
      </c>
      <c r="AD107" s="29">
        <v>0.34860799999999997</v>
      </c>
      <c r="AE107" s="29">
        <v>0.34902699999999998</v>
      </c>
      <c r="AF107" s="29">
        <v>0.34944599999999998</v>
      </c>
      <c r="AG107" s="29">
        <v>0.34986499999999998</v>
      </c>
      <c r="AH107" s="29">
        <v>0.35028399999999998</v>
      </c>
      <c r="AI107" s="29">
        <v>0.35070299999999999</v>
      </c>
      <c r="AJ107" s="29">
        <v>0.35112199999999999</v>
      </c>
      <c r="AK107" s="29">
        <v>0.35154099999999999</v>
      </c>
      <c r="AL107" s="29">
        <v>0.35196</v>
      </c>
    </row>
    <row r="108" spans="1:38" ht="14.25" hidden="1" customHeight="1" x14ac:dyDescent="0.2">
      <c r="A108" s="5"/>
      <c r="B108" s="5" t="s">
        <v>236</v>
      </c>
      <c r="C108" s="28" t="s">
        <v>88</v>
      </c>
      <c r="D108" s="5" t="s">
        <v>89</v>
      </c>
      <c r="E108" s="28">
        <v>30</v>
      </c>
      <c r="F108" s="5" t="s">
        <v>204</v>
      </c>
      <c r="G108" s="5" t="s">
        <v>145</v>
      </c>
      <c r="H108" s="29" t="s">
        <v>237</v>
      </c>
      <c r="I108" s="29">
        <v>0.32805000000000001</v>
      </c>
      <c r="J108" s="29">
        <v>0.33360549382715998</v>
      </c>
      <c r="K108" s="29">
        <v>0.33920197530864199</v>
      </c>
      <c r="L108" s="29">
        <v>0.34483944444444398</v>
      </c>
      <c r="M108" s="29">
        <v>0.350517901234567</v>
      </c>
      <c r="N108" s="29">
        <v>0.356237345679012</v>
      </c>
      <c r="O108" s="29">
        <v>0.36199777777777697</v>
      </c>
      <c r="P108" s="29">
        <v>0.36779919753086399</v>
      </c>
      <c r="Q108" s="29">
        <v>0.37364160493827098</v>
      </c>
      <c r="R108" s="29">
        <v>0.379525</v>
      </c>
      <c r="S108" s="29">
        <v>0.37977999999999901</v>
      </c>
      <c r="T108" s="29">
        <v>0.38003500000000001</v>
      </c>
      <c r="U108" s="29">
        <v>0.38029000000000002</v>
      </c>
      <c r="V108" s="29">
        <v>0.38054499999999902</v>
      </c>
      <c r="W108" s="29">
        <v>0.38079999999999897</v>
      </c>
      <c r="X108" s="29">
        <v>0.38105499999999998</v>
      </c>
      <c r="Y108" s="29">
        <v>0.38130999999999998</v>
      </c>
      <c r="Z108" s="29">
        <v>0.38156499999999999</v>
      </c>
      <c r="AA108" s="29">
        <v>0.38181999999999999</v>
      </c>
      <c r="AB108" s="29">
        <v>0.382075</v>
      </c>
      <c r="AC108" s="29">
        <v>0.382329999999999</v>
      </c>
      <c r="AD108" s="29">
        <v>0.38258500000000001</v>
      </c>
      <c r="AE108" s="29">
        <v>0.38284000000000001</v>
      </c>
      <c r="AF108" s="29">
        <v>0.38309499999999902</v>
      </c>
      <c r="AG108" s="29">
        <v>0.38335000000000002</v>
      </c>
      <c r="AH108" s="29">
        <v>0.38360499999999997</v>
      </c>
      <c r="AI108" s="29">
        <v>0.38385999999999998</v>
      </c>
      <c r="AJ108" s="29">
        <v>0.38411499999999998</v>
      </c>
      <c r="AK108" s="29">
        <v>0.38436999999999999</v>
      </c>
      <c r="AL108" s="29">
        <v>0.38462499999999999</v>
      </c>
    </row>
    <row r="109" spans="1:38" ht="14.25" customHeight="1" x14ac:dyDescent="0.2">
      <c r="A109" s="26"/>
      <c r="B109" s="5" t="s">
        <v>238</v>
      </c>
      <c r="C109" s="28" t="s">
        <v>88</v>
      </c>
      <c r="D109" s="5" t="s">
        <v>93</v>
      </c>
      <c r="E109" s="28">
        <v>30</v>
      </c>
      <c r="F109" s="5" t="s">
        <v>204</v>
      </c>
      <c r="G109" s="5" t="s">
        <v>145</v>
      </c>
      <c r="H109" s="29" t="s">
        <v>237</v>
      </c>
      <c r="I109" s="29">
        <v>0.32805000000000001</v>
      </c>
      <c r="J109" s="29">
        <v>0.33056999999999997</v>
      </c>
      <c r="K109" s="29">
        <v>0.33309</v>
      </c>
      <c r="L109" s="29">
        <v>0.33561000000000002</v>
      </c>
      <c r="M109" s="29">
        <v>0.33812999999999999</v>
      </c>
      <c r="N109" s="29">
        <v>0.34065000000000001</v>
      </c>
      <c r="O109" s="29">
        <v>0.34316999999999998</v>
      </c>
      <c r="P109" s="29">
        <v>0.34569</v>
      </c>
      <c r="Q109" s="29">
        <v>0.34821000000000002</v>
      </c>
      <c r="R109" s="29">
        <v>0.35072999999999999</v>
      </c>
      <c r="S109" s="29">
        <v>0.35101349999999998</v>
      </c>
      <c r="T109" s="29">
        <v>0.35129700000000003</v>
      </c>
      <c r="U109" s="29">
        <v>0.35158050000000002</v>
      </c>
      <c r="V109" s="29">
        <v>0.35186400000000001</v>
      </c>
      <c r="W109" s="29">
        <v>0.3521475</v>
      </c>
      <c r="X109" s="29">
        <v>0.35243099999999999</v>
      </c>
      <c r="Y109" s="29">
        <v>0.35271449999999999</v>
      </c>
      <c r="Z109" s="29">
        <v>0.35299799999999998</v>
      </c>
      <c r="AA109" s="29">
        <v>0.35328150000000003</v>
      </c>
      <c r="AB109" s="29">
        <v>0.35356500000000002</v>
      </c>
      <c r="AC109" s="29">
        <v>0.35384850000000001</v>
      </c>
      <c r="AD109" s="29">
        <v>0.354132</v>
      </c>
      <c r="AE109" s="29">
        <v>0.35441549999999999</v>
      </c>
      <c r="AF109" s="29">
        <v>0.35469899999999999</v>
      </c>
      <c r="AG109" s="29">
        <v>0.35498249999999998</v>
      </c>
      <c r="AH109" s="29">
        <v>0.35526600000000003</v>
      </c>
      <c r="AI109" s="29">
        <v>0.35554950000000002</v>
      </c>
      <c r="AJ109" s="29">
        <v>0.35583300000000001</v>
      </c>
      <c r="AK109" s="29">
        <v>0.3561165</v>
      </c>
      <c r="AL109" s="29">
        <v>0.35639999999999999</v>
      </c>
    </row>
    <row r="110" spans="1:38" ht="14.25" hidden="1" customHeight="1" x14ac:dyDescent="0.2">
      <c r="A110" s="5"/>
      <c r="B110" s="5" t="s">
        <v>239</v>
      </c>
      <c r="C110" s="28" t="s">
        <v>88</v>
      </c>
      <c r="D110" s="5" t="s">
        <v>95</v>
      </c>
      <c r="E110" s="28">
        <v>30</v>
      </c>
      <c r="F110" s="5" t="s">
        <v>204</v>
      </c>
      <c r="G110" s="5" t="s">
        <v>145</v>
      </c>
      <c r="H110" s="29" t="s">
        <v>237</v>
      </c>
      <c r="I110" s="29">
        <v>0.32805000000000001</v>
      </c>
      <c r="J110" s="29">
        <v>0.32850000000000001</v>
      </c>
      <c r="K110" s="29">
        <v>0.32895000000000002</v>
      </c>
      <c r="L110" s="29">
        <v>0.32940000000000003</v>
      </c>
      <c r="M110" s="29">
        <v>0.32984999999999998</v>
      </c>
      <c r="N110" s="29">
        <v>0.33029999999999998</v>
      </c>
      <c r="O110" s="29">
        <v>0.33074999999999999</v>
      </c>
      <c r="P110" s="29">
        <v>0.33119999999999999</v>
      </c>
      <c r="Q110" s="29">
        <v>0.33165</v>
      </c>
      <c r="R110" s="29">
        <v>0.33210000000000001</v>
      </c>
      <c r="S110" s="29">
        <v>0.332505</v>
      </c>
      <c r="T110" s="29">
        <v>0.33290999999999998</v>
      </c>
      <c r="U110" s="29">
        <v>0.33331499999999997</v>
      </c>
      <c r="V110" s="29">
        <v>0.33372000000000002</v>
      </c>
      <c r="W110" s="29">
        <v>0.33412500000000001</v>
      </c>
      <c r="X110" s="29">
        <v>0.33452999999999999</v>
      </c>
      <c r="Y110" s="29">
        <v>0.33493499999999998</v>
      </c>
      <c r="Z110" s="29">
        <v>0.33534000000000003</v>
      </c>
      <c r="AA110" s="29">
        <v>0.33574500000000002</v>
      </c>
      <c r="AB110" s="29">
        <v>0.33615</v>
      </c>
      <c r="AC110" s="29">
        <v>0.33655499999999999</v>
      </c>
      <c r="AD110" s="29">
        <v>0.33695999999999998</v>
      </c>
      <c r="AE110" s="29">
        <v>0.33736500000000003</v>
      </c>
      <c r="AF110" s="29">
        <v>0.33777000000000001</v>
      </c>
      <c r="AG110" s="29">
        <v>0.338175</v>
      </c>
      <c r="AH110" s="29">
        <v>0.33857999999999999</v>
      </c>
      <c r="AI110" s="29">
        <v>0.33898499999999998</v>
      </c>
      <c r="AJ110" s="29">
        <v>0.33939000000000002</v>
      </c>
      <c r="AK110" s="29">
        <v>0.33979500000000001</v>
      </c>
      <c r="AL110" s="29">
        <v>0.3402</v>
      </c>
    </row>
    <row r="111" spans="1:38" ht="14.25" hidden="1" customHeight="1" x14ac:dyDescent="0.2">
      <c r="A111" s="5"/>
      <c r="B111" s="5" t="s">
        <v>240</v>
      </c>
      <c r="C111" s="28" t="s">
        <v>88</v>
      </c>
      <c r="D111" s="5" t="s">
        <v>89</v>
      </c>
      <c r="E111" s="28">
        <v>30</v>
      </c>
      <c r="F111" s="5" t="s">
        <v>204</v>
      </c>
      <c r="G111" s="5" t="s">
        <v>150</v>
      </c>
      <c r="H111" s="29" t="s">
        <v>241</v>
      </c>
      <c r="I111" s="29">
        <v>0.25839000000000001</v>
      </c>
      <c r="J111" s="29">
        <v>0.26315238271604902</v>
      </c>
      <c r="K111" s="29">
        <v>0.267955753086419</v>
      </c>
      <c r="L111" s="29">
        <v>0.27280011111111102</v>
      </c>
      <c r="M111" s="29">
        <v>0.27768545679012302</v>
      </c>
      <c r="N111" s="29">
        <v>0.282611790123456</v>
      </c>
      <c r="O111" s="29">
        <v>0.28757911111111101</v>
      </c>
      <c r="P111" s="29">
        <v>0.292587419753086</v>
      </c>
      <c r="Q111" s="29">
        <v>0.29763671604938202</v>
      </c>
      <c r="R111" s="29">
        <v>0.30272700000000002</v>
      </c>
      <c r="S111" s="29">
        <v>0.30293039999999999</v>
      </c>
      <c r="T111" s="29">
        <v>0.30313380000000001</v>
      </c>
      <c r="U111" s="29">
        <v>0.30333719999999997</v>
      </c>
      <c r="V111" s="29">
        <v>0.30354059999999999</v>
      </c>
      <c r="W111" s="29">
        <v>0.30374400000000001</v>
      </c>
      <c r="X111" s="29">
        <v>0.30394739999999998</v>
      </c>
      <c r="Y111" s="29">
        <v>0.3041508</v>
      </c>
      <c r="Z111" s="29">
        <v>0.30435420000000002</v>
      </c>
      <c r="AA111" s="29">
        <v>0.30455759999999998</v>
      </c>
      <c r="AB111" s="29">
        <v>0.304761</v>
      </c>
      <c r="AC111" s="29">
        <v>0.30496439999999903</v>
      </c>
      <c r="AD111" s="29">
        <v>0.30516779999999999</v>
      </c>
      <c r="AE111" s="29">
        <v>0.30537120000000001</v>
      </c>
      <c r="AF111" s="29">
        <v>0.30557459999999997</v>
      </c>
      <c r="AG111" s="29">
        <v>0.30577799999999999</v>
      </c>
      <c r="AH111" s="29">
        <v>0.30598139999999902</v>
      </c>
      <c r="AI111" s="29">
        <v>0.30618479999999998</v>
      </c>
      <c r="AJ111" s="29">
        <v>0.306388199999999</v>
      </c>
      <c r="AK111" s="29">
        <v>0.30659159999999902</v>
      </c>
      <c r="AL111" s="29">
        <v>0.30679499999999998</v>
      </c>
    </row>
    <row r="112" spans="1:38" ht="14.25" customHeight="1" x14ac:dyDescent="0.2">
      <c r="A112" s="26"/>
      <c r="B112" s="5" t="s">
        <v>242</v>
      </c>
      <c r="C112" s="28" t="s">
        <v>88</v>
      </c>
      <c r="D112" s="5" t="s">
        <v>93</v>
      </c>
      <c r="E112" s="28">
        <v>30</v>
      </c>
      <c r="F112" s="5" t="s">
        <v>204</v>
      </c>
      <c r="G112" s="5" t="s">
        <v>150</v>
      </c>
      <c r="H112" s="29" t="s">
        <v>241</v>
      </c>
      <c r="I112" s="29">
        <v>0.25839000000000001</v>
      </c>
      <c r="J112" s="29">
        <v>0.26037488888888799</v>
      </c>
      <c r="K112" s="29">
        <v>0.26235977777777703</v>
      </c>
      <c r="L112" s="29">
        <v>0.26434466666666601</v>
      </c>
      <c r="M112" s="29">
        <v>0.26632955555555499</v>
      </c>
      <c r="N112" s="29">
        <v>0.26831444444444402</v>
      </c>
      <c r="O112" s="29">
        <v>0.270299333333333</v>
      </c>
      <c r="P112" s="29">
        <v>0.27228422222222198</v>
      </c>
      <c r="Q112" s="29">
        <v>0.27426911111111102</v>
      </c>
      <c r="R112" s="29">
        <v>0.276254</v>
      </c>
      <c r="S112" s="29">
        <v>0.27647729999999998</v>
      </c>
      <c r="T112" s="29">
        <v>0.27670059999999902</v>
      </c>
      <c r="U112" s="29">
        <v>0.2769239</v>
      </c>
      <c r="V112" s="29">
        <v>0.27714719999999998</v>
      </c>
      <c r="W112" s="29">
        <v>0.27737050000000002</v>
      </c>
      <c r="X112" s="29">
        <v>0.2775938</v>
      </c>
      <c r="Y112" s="29">
        <v>0.27781709999999998</v>
      </c>
      <c r="Z112" s="29">
        <v>0.27804040000000002</v>
      </c>
      <c r="AA112" s="29">
        <v>0.2782637</v>
      </c>
      <c r="AB112" s="29">
        <v>0.27848699999999998</v>
      </c>
      <c r="AC112" s="29">
        <v>0.27871030000000002</v>
      </c>
      <c r="AD112" s="29">
        <v>0.2789336</v>
      </c>
      <c r="AE112" s="29">
        <v>0.27915689999999999</v>
      </c>
      <c r="AF112" s="29">
        <v>0.27938020000000002</v>
      </c>
      <c r="AG112" s="29">
        <v>0.2796035</v>
      </c>
      <c r="AH112" s="29">
        <v>0.27982679999999999</v>
      </c>
      <c r="AI112" s="29">
        <v>0.28005010000000002</v>
      </c>
      <c r="AJ112" s="29">
        <v>0.28027340000000001</v>
      </c>
      <c r="AK112" s="29">
        <v>0.28049669999999999</v>
      </c>
      <c r="AL112" s="29">
        <v>0.28072000000000003</v>
      </c>
    </row>
    <row r="113" spans="1:38" ht="14.25" hidden="1" customHeight="1" x14ac:dyDescent="0.2">
      <c r="A113" s="5"/>
      <c r="B113" s="5" t="s">
        <v>243</v>
      </c>
      <c r="C113" s="28" t="s">
        <v>88</v>
      </c>
      <c r="D113" s="5" t="s">
        <v>95</v>
      </c>
      <c r="E113" s="28">
        <v>30</v>
      </c>
      <c r="F113" s="5" t="s">
        <v>204</v>
      </c>
      <c r="G113" s="5" t="s">
        <v>150</v>
      </c>
      <c r="H113" s="29" t="s">
        <v>241</v>
      </c>
      <c r="I113" s="29">
        <v>0.25839000000000001</v>
      </c>
      <c r="J113" s="29">
        <v>0.258744444444444</v>
      </c>
      <c r="K113" s="29">
        <v>0.25909888888888799</v>
      </c>
      <c r="L113" s="29">
        <v>0.25945333333333298</v>
      </c>
      <c r="M113" s="29">
        <v>0.25980777777777703</v>
      </c>
      <c r="N113" s="29">
        <v>0.26016222222222202</v>
      </c>
      <c r="O113" s="29">
        <v>0.26051666666666601</v>
      </c>
      <c r="P113" s="29">
        <v>0.260871111111111</v>
      </c>
      <c r="Q113" s="29">
        <v>0.26122555555555499</v>
      </c>
      <c r="R113" s="29">
        <v>0.26157999999999998</v>
      </c>
      <c r="S113" s="29">
        <v>0.26189899999999999</v>
      </c>
      <c r="T113" s="29">
        <v>0.26221800000000001</v>
      </c>
      <c r="U113" s="29">
        <v>0.26253699999999902</v>
      </c>
      <c r="V113" s="29">
        <v>0.26285599999999998</v>
      </c>
      <c r="W113" s="29">
        <v>0.26317499999999999</v>
      </c>
      <c r="X113" s="29">
        <v>0.26349400000000001</v>
      </c>
      <c r="Y113" s="29">
        <v>0.26381299999999902</v>
      </c>
      <c r="Z113" s="29">
        <v>0.26413199999999998</v>
      </c>
      <c r="AA113" s="29">
        <v>0.26445099999999999</v>
      </c>
      <c r="AB113" s="29">
        <v>0.26477000000000001</v>
      </c>
      <c r="AC113" s="29">
        <v>0.26508900000000002</v>
      </c>
      <c r="AD113" s="29">
        <v>0.26540799999999998</v>
      </c>
      <c r="AE113" s="29">
        <v>0.26572699999999999</v>
      </c>
      <c r="AF113" s="29">
        <v>0.266046</v>
      </c>
      <c r="AG113" s="29">
        <v>0.26636500000000002</v>
      </c>
      <c r="AH113" s="29">
        <v>0.26668399999999998</v>
      </c>
      <c r="AI113" s="29">
        <v>0.26700299999999999</v>
      </c>
      <c r="AJ113" s="29">
        <v>0.267322</v>
      </c>
      <c r="AK113" s="29">
        <v>0.26764100000000002</v>
      </c>
      <c r="AL113" s="29">
        <v>0.26795999999999998</v>
      </c>
    </row>
    <row r="114" spans="1:38" ht="14.25" hidden="1" customHeight="1" x14ac:dyDescent="0.2">
      <c r="A114" s="5"/>
      <c r="B114" s="5" t="s">
        <v>244</v>
      </c>
      <c r="C114" s="28" t="s">
        <v>88</v>
      </c>
      <c r="D114" s="5" t="s">
        <v>89</v>
      </c>
      <c r="E114" s="28">
        <v>30</v>
      </c>
      <c r="F114" s="5" t="s">
        <v>245</v>
      </c>
      <c r="G114" s="5" t="s">
        <v>246</v>
      </c>
      <c r="H114" s="29" t="s">
        <v>247</v>
      </c>
      <c r="I114" s="29">
        <v>0.39758970000000005</v>
      </c>
      <c r="J114" s="29">
        <v>0.4082964</v>
      </c>
      <c r="K114" s="29">
        <v>0.41900310000000002</v>
      </c>
      <c r="L114" s="29">
        <v>0.42970979999999998</v>
      </c>
      <c r="M114" s="29">
        <v>0.44041649999999999</v>
      </c>
      <c r="N114" s="29">
        <v>0.4511232</v>
      </c>
      <c r="O114" s="29">
        <v>0.46182990000000002</v>
      </c>
      <c r="P114" s="29">
        <v>0.47253659999999997</v>
      </c>
      <c r="Q114" s="29">
        <v>0.48324329999999999</v>
      </c>
      <c r="R114" s="29">
        <v>0.49395000000000006</v>
      </c>
      <c r="S114" s="29">
        <v>0.49395000000000006</v>
      </c>
      <c r="T114" s="29">
        <v>0.49395000000000006</v>
      </c>
      <c r="U114" s="29">
        <v>0.49395000000000006</v>
      </c>
      <c r="V114" s="29">
        <v>0.49395000000000006</v>
      </c>
      <c r="W114" s="29">
        <v>0.49395000000000006</v>
      </c>
      <c r="X114" s="29">
        <v>0.49395000000000006</v>
      </c>
      <c r="Y114" s="29">
        <v>0.49395000000000006</v>
      </c>
      <c r="Z114" s="29">
        <v>0.49395000000000006</v>
      </c>
      <c r="AA114" s="29">
        <v>0.49395000000000006</v>
      </c>
      <c r="AB114" s="29">
        <v>0.49395000000000006</v>
      </c>
      <c r="AC114" s="29">
        <v>0.49395000000000006</v>
      </c>
      <c r="AD114" s="29">
        <v>0.49395000000000006</v>
      </c>
      <c r="AE114" s="29">
        <v>0.49395000000000006</v>
      </c>
      <c r="AF114" s="29">
        <v>0.49395000000000006</v>
      </c>
      <c r="AG114" s="29">
        <v>0.49395000000000006</v>
      </c>
      <c r="AH114" s="29">
        <v>0.49395000000000006</v>
      </c>
      <c r="AI114" s="29">
        <v>0.49395000000000006</v>
      </c>
      <c r="AJ114" s="29">
        <v>0.49395000000000006</v>
      </c>
      <c r="AK114" s="29">
        <v>0.49395000000000006</v>
      </c>
      <c r="AL114" s="29">
        <v>0.49395000000000006</v>
      </c>
    </row>
    <row r="115" spans="1:38" ht="14.25" hidden="1" customHeight="1" x14ac:dyDescent="0.2">
      <c r="A115" s="5"/>
      <c r="B115" s="5" t="s">
        <v>248</v>
      </c>
      <c r="C115" s="28" t="s">
        <v>88</v>
      </c>
      <c r="D115" s="5" t="s">
        <v>93</v>
      </c>
      <c r="E115" s="28">
        <v>30</v>
      </c>
      <c r="F115" s="5" t="s">
        <v>245</v>
      </c>
      <c r="G115" s="5" t="s">
        <v>246</v>
      </c>
      <c r="H115" s="29" t="s">
        <v>247</v>
      </c>
      <c r="I115" s="29">
        <v>0.39758970000000005</v>
      </c>
      <c r="J115" s="29">
        <v>0.4082964</v>
      </c>
      <c r="K115" s="29">
        <v>0.41900310000000002</v>
      </c>
      <c r="L115" s="29">
        <v>0.42970979999999998</v>
      </c>
      <c r="M115" s="29">
        <v>0.44041649999999999</v>
      </c>
      <c r="N115" s="29">
        <v>0.4511232</v>
      </c>
      <c r="O115" s="29">
        <v>0.46182990000000002</v>
      </c>
      <c r="P115" s="29">
        <v>0.47253659999999997</v>
      </c>
      <c r="Q115" s="29">
        <v>0.48324329999999999</v>
      </c>
      <c r="R115" s="29">
        <v>0.49395000000000006</v>
      </c>
      <c r="S115" s="29">
        <v>0.49395000000000006</v>
      </c>
      <c r="T115" s="29">
        <v>0.49395000000000006</v>
      </c>
      <c r="U115" s="29">
        <v>0.49395000000000006</v>
      </c>
      <c r="V115" s="29">
        <v>0.49395000000000006</v>
      </c>
      <c r="W115" s="29">
        <v>0.49395000000000006</v>
      </c>
      <c r="X115" s="29">
        <v>0.49395000000000006</v>
      </c>
      <c r="Y115" s="29">
        <v>0.49395000000000006</v>
      </c>
      <c r="Z115" s="29">
        <v>0.49395000000000006</v>
      </c>
      <c r="AA115" s="29">
        <v>0.49395000000000006</v>
      </c>
      <c r="AB115" s="29">
        <v>0.49395000000000006</v>
      </c>
      <c r="AC115" s="29">
        <v>0.49395000000000006</v>
      </c>
      <c r="AD115" s="29">
        <v>0.49395000000000006</v>
      </c>
      <c r="AE115" s="29">
        <v>0.49395000000000006</v>
      </c>
      <c r="AF115" s="29">
        <v>0.49395000000000006</v>
      </c>
      <c r="AG115" s="29">
        <v>0.49395000000000006</v>
      </c>
      <c r="AH115" s="29">
        <v>0.49395000000000006</v>
      </c>
      <c r="AI115" s="29">
        <v>0.49395000000000006</v>
      </c>
      <c r="AJ115" s="29">
        <v>0.49395000000000006</v>
      </c>
      <c r="AK115" s="29">
        <v>0.49395000000000006</v>
      </c>
      <c r="AL115" s="29">
        <v>0.49395000000000006</v>
      </c>
    </row>
    <row r="116" spans="1:38" ht="14.25" hidden="1" customHeight="1" x14ac:dyDescent="0.2">
      <c r="A116" s="5"/>
      <c r="B116" s="5" t="s">
        <v>249</v>
      </c>
      <c r="C116" s="28" t="s">
        <v>88</v>
      </c>
      <c r="D116" s="5" t="s">
        <v>95</v>
      </c>
      <c r="E116" s="28">
        <v>30</v>
      </c>
      <c r="F116" s="5" t="s">
        <v>245</v>
      </c>
      <c r="G116" s="5" t="s">
        <v>246</v>
      </c>
      <c r="H116" s="29" t="s">
        <v>247</v>
      </c>
      <c r="I116" s="29">
        <v>0.39758970000000005</v>
      </c>
      <c r="J116" s="29">
        <v>0.4082964</v>
      </c>
      <c r="K116" s="29">
        <v>0.41900310000000002</v>
      </c>
      <c r="L116" s="29">
        <v>0.42970979999999998</v>
      </c>
      <c r="M116" s="29">
        <v>0.44041649999999999</v>
      </c>
      <c r="N116" s="29">
        <v>0.4511232</v>
      </c>
      <c r="O116" s="29">
        <v>0.46182990000000002</v>
      </c>
      <c r="P116" s="29">
        <v>0.47253659999999997</v>
      </c>
      <c r="Q116" s="29">
        <v>0.48324329999999999</v>
      </c>
      <c r="R116" s="29">
        <v>0.49395000000000006</v>
      </c>
      <c r="S116" s="29">
        <v>0.49395000000000006</v>
      </c>
      <c r="T116" s="29">
        <v>0.49395000000000006</v>
      </c>
      <c r="U116" s="29">
        <v>0.49395000000000006</v>
      </c>
      <c r="V116" s="29">
        <v>0.49395000000000006</v>
      </c>
      <c r="W116" s="29">
        <v>0.49395000000000006</v>
      </c>
      <c r="X116" s="29">
        <v>0.49395000000000006</v>
      </c>
      <c r="Y116" s="29">
        <v>0.49395000000000006</v>
      </c>
      <c r="Z116" s="29">
        <v>0.49395000000000006</v>
      </c>
      <c r="AA116" s="29">
        <v>0.49395000000000006</v>
      </c>
      <c r="AB116" s="29">
        <v>0.49395000000000006</v>
      </c>
      <c r="AC116" s="29">
        <v>0.49395000000000006</v>
      </c>
      <c r="AD116" s="29">
        <v>0.49395000000000006</v>
      </c>
      <c r="AE116" s="29">
        <v>0.49395000000000006</v>
      </c>
      <c r="AF116" s="29">
        <v>0.49395000000000006</v>
      </c>
      <c r="AG116" s="29">
        <v>0.49395000000000006</v>
      </c>
      <c r="AH116" s="29">
        <v>0.49395000000000006</v>
      </c>
      <c r="AI116" s="29">
        <v>0.49395000000000006</v>
      </c>
      <c r="AJ116" s="29">
        <v>0.49395000000000006</v>
      </c>
      <c r="AK116" s="29">
        <v>0.49395000000000006</v>
      </c>
      <c r="AL116" s="29">
        <v>0.49395000000000006</v>
      </c>
    </row>
    <row r="117" spans="1:38" ht="14.25" hidden="1" customHeight="1" x14ac:dyDescent="0.2">
      <c r="A117" s="5"/>
      <c r="B117" s="5" t="s">
        <v>250</v>
      </c>
      <c r="C117" s="28" t="s">
        <v>88</v>
      </c>
      <c r="D117" s="5" t="s">
        <v>89</v>
      </c>
      <c r="E117" s="28">
        <v>30</v>
      </c>
      <c r="F117" s="5" t="s">
        <v>245</v>
      </c>
      <c r="G117" s="5" t="s">
        <v>251</v>
      </c>
      <c r="H117" s="29" t="s">
        <v>252</v>
      </c>
      <c r="I117" s="29">
        <v>0.45205770000000001</v>
      </c>
      <c r="J117" s="29">
        <v>0.46543439999999997</v>
      </c>
      <c r="K117" s="29">
        <v>0.47881109999999999</v>
      </c>
      <c r="L117" s="29">
        <v>0.49218779999999995</v>
      </c>
      <c r="M117" s="29">
        <v>0.50556449999999997</v>
      </c>
      <c r="N117" s="29">
        <v>0.51894119999999999</v>
      </c>
      <c r="O117" s="29">
        <v>0.5323178999999999</v>
      </c>
      <c r="P117" s="29">
        <v>0.54569459999999992</v>
      </c>
      <c r="Q117" s="29">
        <v>0.55907129999999994</v>
      </c>
      <c r="R117" s="29">
        <v>0.57244799999999996</v>
      </c>
      <c r="S117" s="29">
        <v>0.57244799999999996</v>
      </c>
      <c r="T117" s="29">
        <v>0.57244799999999996</v>
      </c>
      <c r="U117" s="29">
        <v>0.57244799999999996</v>
      </c>
      <c r="V117" s="29">
        <v>0.57244799999999996</v>
      </c>
      <c r="W117" s="29">
        <v>0.57244799999999996</v>
      </c>
      <c r="X117" s="29">
        <v>0.57244799999999996</v>
      </c>
      <c r="Y117" s="29">
        <v>0.57244799999999996</v>
      </c>
      <c r="Z117" s="29">
        <v>0.57244799999999996</v>
      </c>
      <c r="AA117" s="29">
        <v>0.57244799999999996</v>
      </c>
      <c r="AB117" s="29">
        <v>0.57244799999999996</v>
      </c>
      <c r="AC117" s="29">
        <v>0.57244799999999996</v>
      </c>
      <c r="AD117" s="29">
        <v>0.57244799999999996</v>
      </c>
      <c r="AE117" s="29">
        <v>0.57244799999999996</v>
      </c>
      <c r="AF117" s="29">
        <v>0.57244799999999996</v>
      </c>
      <c r="AG117" s="29">
        <v>0.57244799999999996</v>
      </c>
      <c r="AH117" s="29">
        <v>0.57244799999999996</v>
      </c>
      <c r="AI117" s="29">
        <v>0.57244799999999996</v>
      </c>
      <c r="AJ117" s="29">
        <v>0.57244799999999996</v>
      </c>
      <c r="AK117" s="29">
        <v>0.57244799999999996</v>
      </c>
      <c r="AL117" s="29">
        <v>0.57244799999999996</v>
      </c>
    </row>
    <row r="118" spans="1:38" ht="14.25" hidden="1" customHeight="1" x14ac:dyDescent="0.2">
      <c r="A118" s="5"/>
      <c r="B118" s="5" t="s">
        <v>253</v>
      </c>
      <c r="C118" s="28" t="s">
        <v>88</v>
      </c>
      <c r="D118" s="5" t="s">
        <v>93</v>
      </c>
      <c r="E118" s="28">
        <v>30</v>
      </c>
      <c r="F118" s="5" t="s">
        <v>245</v>
      </c>
      <c r="G118" s="5" t="s">
        <v>251</v>
      </c>
      <c r="H118" s="29" t="s">
        <v>252</v>
      </c>
      <c r="I118" s="29">
        <v>0.45205770000000001</v>
      </c>
      <c r="J118" s="29">
        <v>0.46543439999999997</v>
      </c>
      <c r="K118" s="29">
        <v>0.47881109999999999</v>
      </c>
      <c r="L118" s="29">
        <v>0.49218779999999995</v>
      </c>
      <c r="M118" s="29">
        <v>0.50556449999999997</v>
      </c>
      <c r="N118" s="29">
        <v>0.51894119999999999</v>
      </c>
      <c r="O118" s="29">
        <v>0.5323178999999999</v>
      </c>
      <c r="P118" s="29">
        <v>0.54569459999999992</v>
      </c>
      <c r="Q118" s="29">
        <v>0.55907129999999994</v>
      </c>
      <c r="R118" s="29">
        <v>0.57244799999999996</v>
      </c>
      <c r="S118" s="29">
        <v>0.57244799999999996</v>
      </c>
      <c r="T118" s="29">
        <v>0.57244799999999996</v>
      </c>
      <c r="U118" s="29">
        <v>0.57244799999999996</v>
      </c>
      <c r="V118" s="29">
        <v>0.57244799999999996</v>
      </c>
      <c r="W118" s="29">
        <v>0.57244799999999996</v>
      </c>
      <c r="X118" s="29">
        <v>0.57244799999999996</v>
      </c>
      <c r="Y118" s="29">
        <v>0.57244799999999996</v>
      </c>
      <c r="Z118" s="29">
        <v>0.57244799999999996</v>
      </c>
      <c r="AA118" s="29">
        <v>0.57244799999999996</v>
      </c>
      <c r="AB118" s="29">
        <v>0.57244799999999996</v>
      </c>
      <c r="AC118" s="29">
        <v>0.57244799999999996</v>
      </c>
      <c r="AD118" s="29">
        <v>0.57244799999999996</v>
      </c>
      <c r="AE118" s="29">
        <v>0.57244799999999996</v>
      </c>
      <c r="AF118" s="29">
        <v>0.57244799999999996</v>
      </c>
      <c r="AG118" s="29">
        <v>0.57244799999999996</v>
      </c>
      <c r="AH118" s="29">
        <v>0.57244799999999996</v>
      </c>
      <c r="AI118" s="29">
        <v>0.57244799999999996</v>
      </c>
      <c r="AJ118" s="29">
        <v>0.57244799999999996</v>
      </c>
      <c r="AK118" s="29">
        <v>0.57244799999999996</v>
      </c>
      <c r="AL118" s="29">
        <v>0.57244799999999996</v>
      </c>
    </row>
    <row r="119" spans="1:38" ht="14.25" hidden="1" customHeight="1" x14ac:dyDescent="0.2">
      <c r="A119" s="5"/>
      <c r="B119" s="5" t="s">
        <v>254</v>
      </c>
      <c r="C119" s="28" t="s">
        <v>88</v>
      </c>
      <c r="D119" s="5" t="s">
        <v>95</v>
      </c>
      <c r="E119" s="28">
        <v>30</v>
      </c>
      <c r="F119" s="5" t="s">
        <v>245</v>
      </c>
      <c r="G119" s="5" t="s">
        <v>251</v>
      </c>
      <c r="H119" s="29" t="s">
        <v>252</v>
      </c>
      <c r="I119" s="29">
        <v>0.45205770000000001</v>
      </c>
      <c r="J119" s="29">
        <v>0.46543439999999997</v>
      </c>
      <c r="K119" s="29">
        <v>0.47881109999999999</v>
      </c>
      <c r="L119" s="29">
        <v>0.49218779999999995</v>
      </c>
      <c r="M119" s="29">
        <v>0.50556449999999997</v>
      </c>
      <c r="N119" s="29">
        <v>0.51894119999999999</v>
      </c>
      <c r="O119" s="29">
        <v>0.5323178999999999</v>
      </c>
      <c r="P119" s="29">
        <v>0.54569459999999992</v>
      </c>
      <c r="Q119" s="29">
        <v>0.55907129999999994</v>
      </c>
      <c r="R119" s="29">
        <v>0.57244799999999996</v>
      </c>
      <c r="S119" s="29">
        <v>0.57244799999999996</v>
      </c>
      <c r="T119" s="29">
        <v>0.57244799999999996</v>
      </c>
      <c r="U119" s="29">
        <v>0.57244799999999996</v>
      </c>
      <c r="V119" s="29">
        <v>0.57244799999999996</v>
      </c>
      <c r="W119" s="29">
        <v>0.57244799999999996</v>
      </c>
      <c r="X119" s="29">
        <v>0.57244799999999996</v>
      </c>
      <c r="Y119" s="29">
        <v>0.57244799999999996</v>
      </c>
      <c r="Z119" s="29">
        <v>0.57244799999999996</v>
      </c>
      <c r="AA119" s="29">
        <v>0.57244799999999996</v>
      </c>
      <c r="AB119" s="29">
        <v>0.57244799999999996</v>
      </c>
      <c r="AC119" s="29">
        <v>0.57244799999999996</v>
      </c>
      <c r="AD119" s="29">
        <v>0.57244799999999996</v>
      </c>
      <c r="AE119" s="29">
        <v>0.57244799999999996</v>
      </c>
      <c r="AF119" s="29">
        <v>0.57244799999999996</v>
      </c>
      <c r="AG119" s="29">
        <v>0.57244799999999996</v>
      </c>
      <c r="AH119" s="29">
        <v>0.57244799999999996</v>
      </c>
      <c r="AI119" s="29">
        <v>0.57244799999999996</v>
      </c>
      <c r="AJ119" s="29">
        <v>0.57244799999999996</v>
      </c>
      <c r="AK119" s="29">
        <v>0.57244799999999996</v>
      </c>
      <c r="AL119" s="29">
        <v>0.57244799999999996</v>
      </c>
    </row>
    <row r="120" spans="1:38" ht="14.25" hidden="1" customHeight="1" x14ac:dyDescent="0.2">
      <c r="A120" s="5"/>
      <c r="B120" s="5" t="s">
        <v>255</v>
      </c>
      <c r="C120" s="28" t="s">
        <v>88</v>
      </c>
      <c r="D120" s="5" t="s">
        <v>89</v>
      </c>
      <c r="E120" s="28">
        <v>30</v>
      </c>
      <c r="F120" s="5" t="s">
        <v>245</v>
      </c>
      <c r="G120" s="5" t="s">
        <v>256</v>
      </c>
      <c r="H120" s="29" t="s">
        <v>257</v>
      </c>
      <c r="I120" s="29">
        <v>0.42347979999999996</v>
      </c>
      <c r="J120" s="29">
        <v>0.44129759999999996</v>
      </c>
      <c r="K120" s="29">
        <v>0.45911540000000001</v>
      </c>
      <c r="L120" s="29">
        <v>0.4769332</v>
      </c>
      <c r="M120" s="29">
        <v>0.49475100000000005</v>
      </c>
      <c r="N120" s="29">
        <v>0.51256880000000005</v>
      </c>
      <c r="O120" s="29">
        <v>0.53038660000000015</v>
      </c>
      <c r="P120" s="29">
        <v>0.54820440000000015</v>
      </c>
      <c r="Q120" s="29">
        <v>0.56602220000000014</v>
      </c>
      <c r="R120" s="29">
        <v>0.58384000000000003</v>
      </c>
      <c r="S120" s="29">
        <v>0.58384000000000003</v>
      </c>
      <c r="T120" s="29">
        <v>0.58384000000000003</v>
      </c>
      <c r="U120" s="29">
        <v>0.58384000000000003</v>
      </c>
      <c r="V120" s="29">
        <v>0.58384000000000003</v>
      </c>
      <c r="W120" s="29">
        <v>0.58384000000000003</v>
      </c>
      <c r="X120" s="29">
        <v>0.58384000000000003</v>
      </c>
      <c r="Y120" s="29">
        <v>0.58384000000000003</v>
      </c>
      <c r="Z120" s="29">
        <v>0.58384000000000003</v>
      </c>
      <c r="AA120" s="29">
        <v>0.58384000000000003</v>
      </c>
      <c r="AB120" s="29">
        <v>0.58384000000000003</v>
      </c>
      <c r="AC120" s="29">
        <v>0.58384000000000003</v>
      </c>
      <c r="AD120" s="29">
        <v>0.58384000000000003</v>
      </c>
      <c r="AE120" s="29">
        <v>0.58384000000000003</v>
      </c>
      <c r="AF120" s="29">
        <v>0.58384000000000003</v>
      </c>
      <c r="AG120" s="29">
        <v>0.58384000000000003</v>
      </c>
      <c r="AH120" s="29">
        <v>0.58384000000000003</v>
      </c>
      <c r="AI120" s="29">
        <v>0.58384000000000003</v>
      </c>
      <c r="AJ120" s="29">
        <v>0.58384000000000003</v>
      </c>
      <c r="AK120" s="29">
        <v>0.58384000000000003</v>
      </c>
      <c r="AL120" s="29">
        <v>0.58384000000000003</v>
      </c>
    </row>
    <row r="121" spans="1:38" ht="14.25" hidden="1" customHeight="1" x14ac:dyDescent="0.2">
      <c r="A121" s="5"/>
      <c r="B121" s="5" t="s">
        <v>258</v>
      </c>
      <c r="C121" s="28" t="s">
        <v>88</v>
      </c>
      <c r="D121" s="5" t="s">
        <v>93</v>
      </c>
      <c r="E121" s="28">
        <v>30</v>
      </c>
      <c r="F121" s="5" t="s">
        <v>245</v>
      </c>
      <c r="G121" s="5" t="s">
        <v>256</v>
      </c>
      <c r="H121" s="29" t="s">
        <v>257</v>
      </c>
      <c r="I121" s="29">
        <v>0.42347979999999996</v>
      </c>
      <c r="J121" s="29">
        <v>0.44129759999999996</v>
      </c>
      <c r="K121" s="29">
        <v>0.45911540000000001</v>
      </c>
      <c r="L121" s="29">
        <v>0.4769332</v>
      </c>
      <c r="M121" s="29">
        <v>0.49475100000000005</v>
      </c>
      <c r="N121" s="29">
        <v>0.51256880000000005</v>
      </c>
      <c r="O121" s="29">
        <v>0.53038660000000015</v>
      </c>
      <c r="P121" s="29">
        <v>0.54820440000000015</v>
      </c>
      <c r="Q121" s="29">
        <v>0.56602220000000014</v>
      </c>
      <c r="R121" s="29">
        <v>0.58384000000000003</v>
      </c>
      <c r="S121" s="29">
        <v>0.58384000000000003</v>
      </c>
      <c r="T121" s="29">
        <v>0.58384000000000003</v>
      </c>
      <c r="U121" s="29">
        <v>0.58384000000000003</v>
      </c>
      <c r="V121" s="29">
        <v>0.58384000000000003</v>
      </c>
      <c r="W121" s="29">
        <v>0.58384000000000003</v>
      </c>
      <c r="X121" s="29">
        <v>0.58384000000000003</v>
      </c>
      <c r="Y121" s="29">
        <v>0.58384000000000003</v>
      </c>
      <c r="Z121" s="29">
        <v>0.58384000000000003</v>
      </c>
      <c r="AA121" s="29">
        <v>0.58384000000000003</v>
      </c>
      <c r="AB121" s="29">
        <v>0.58384000000000003</v>
      </c>
      <c r="AC121" s="29">
        <v>0.58384000000000003</v>
      </c>
      <c r="AD121" s="29">
        <v>0.58384000000000003</v>
      </c>
      <c r="AE121" s="29">
        <v>0.58384000000000003</v>
      </c>
      <c r="AF121" s="29">
        <v>0.58384000000000003</v>
      </c>
      <c r="AG121" s="29">
        <v>0.58384000000000003</v>
      </c>
      <c r="AH121" s="29">
        <v>0.58384000000000003</v>
      </c>
      <c r="AI121" s="29">
        <v>0.58384000000000003</v>
      </c>
      <c r="AJ121" s="29">
        <v>0.58384000000000003</v>
      </c>
      <c r="AK121" s="29">
        <v>0.58384000000000003</v>
      </c>
      <c r="AL121" s="29">
        <v>0.58384000000000003</v>
      </c>
    </row>
    <row r="122" spans="1:38" ht="14.25" hidden="1" customHeight="1" x14ac:dyDescent="0.2">
      <c r="A122" s="5"/>
      <c r="B122" s="5" t="s">
        <v>259</v>
      </c>
      <c r="C122" s="28" t="s">
        <v>88</v>
      </c>
      <c r="D122" s="5" t="s">
        <v>95</v>
      </c>
      <c r="E122" s="28">
        <v>30</v>
      </c>
      <c r="F122" s="5" t="s">
        <v>245</v>
      </c>
      <c r="G122" s="5" t="s">
        <v>256</v>
      </c>
      <c r="H122" s="29" t="s">
        <v>257</v>
      </c>
      <c r="I122" s="29">
        <v>0.42347979999999996</v>
      </c>
      <c r="J122" s="29">
        <v>0.44129759999999996</v>
      </c>
      <c r="K122" s="29">
        <v>0.45911540000000001</v>
      </c>
      <c r="L122" s="29">
        <v>0.4769332</v>
      </c>
      <c r="M122" s="29">
        <v>0.49475100000000005</v>
      </c>
      <c r="N122" s="29">
        <v>0.51256880000000005</v>
      </c>
      <c r="O122" s="29">
        <v>0.53038660000000015</v>
      </c>
      <c r="P122" s="29">
        <v>0.54820440000000015</v>
      </c>
      <c r="Q122" s="29">
        <v>0.56602220000000014</v>
      </c>
      <c r="R122" s="29">
        <v>0.58384000000000003</v>
      </c>
      <c r="S122" s="29">
        <v>0.58384000000000003</v>
      </c>
      <c r="T122" s="29">
        <v>0.58384000000000003</v>
      </c>
      <c r="U122" s="29">
        <v>0.58384000000000003</v>
      </c>
      <c r="V122" s="29">
        <v>0.58384000000000003</v>
      </c>
      <c r="W122" s="29">
        <v>0.58384000000000003</v>
      </c>
      <c r="X122" s="29">
        <v>0.58384000000000003</v>
      </c>
      <c r="Y122" s="29">
        <v>0.58384000000000003</v>
      </c>
      <c r="Z122" s="29">
        <v>0.58384000000000003</v>
      </c>
      <c r="AA122" s="29">
        <v>0.58384000000000003</v>
      </c>
      <c r="AB122" s="29">
        <v>0.58384000000000003</v>
      </c>
      <c r="AC122" s="29">
        <v>0.58384000000000003</v>
      </c>
      <c r="AD122" s="29">
        <v>0.58384000000000003</v>
      </c>
      <c r="AE122" s="29">
        <v>0.58384000000000003</v>
      </c>
      <c r="AF122" s="29">
        <v>0.58384000000000003</v>
      </c>
      <c r="AG122" s="29">
        <v>0.58384000000000003</v>
      </c>
      <c r="AH122" s="29">
        <v>0.58384000000000003</v>
      </c>
      <c r="AI122" s="29">
        <v>0.58384000000000003</v>
      </c>
      <c r="AJ122" s="29">
        <v>0.58384000000000003</v>
      </c>
      <c r="AK122" s="29">
        <v>0.58384000000000003</v>
      </c>
      <c r="AL122" s="29">
        <v>0.58384000000000003</v>
      </c>
    </row>
    <row r="123" spans="1:38" ht="14.25" hidden="1" customHeight="1" x14ac:dyDescent="0.2">
      <c r="A123" s="5"/>
      <c r="B123" s="5" t="s">
        <v>260</v>
      </c>
      <c r="C123" s="28" t="s">
        <v>88</v>
      </c>
      <c r="D123" s="5" t="s">
        <v>89</v>
      </c>
      <c r="E123" s="28">
        <v>30</v>
      </c>
      <c r="F123" s="5" t="s">
        <v>245</v>
      </c>
      <c r="G123" s="5" t="s">
        <v>261</v>
      </c>
      <c r="H123" s="29" t="s">
        <v>262</v>
      </c>
      <c r="I123" s="29">
        <v>0.4766395000000001</v>
      </c>
      <c r="J123" s="29">
        <v>0.49074600000000013</v>
      </c>
      <c r="K123" s="29">
        <v>0.50485250000000015</v>
      </c>
      <c r="L123" s="29">
        <v>0.51895900000000017</v>
      </c>
      <c r="M123" s="29">
        <v>0.53306550000000019</v>
      </c>
      <c r="N123" s="29">
        <v>0.54717200000000021</v>
      </c>
      <c r="O123" s="29">
        <v>0.56127850000000024</v>
      </c>
      <c r="P123" s="29">
        <v>0.57538500000000026</v>
      </c>
      <c r="Q123" s="29">
        <v>0.58949150000000028</v>
      </c>
      <c r="R123" s="29">
        <v>0.60359800000000008</v>
      </c>
      <c r="S123" s="29">
        <v>0.60359800000000008</v>
      </c>
      <c r="T123" s="29">
        <v>0.60359800000000008</v>
      </c>
      <c r="U123" s="29">
        <v>0.60359800000000008</v>
      </c>
      <c r="V123" s="29">
        <v>0.60359800000000008</v>
      </c>
      <c r="W123" s="29">
        <v>0.60359800000000008</v>
      </c>
      <c r="X123" s="29">
        <v>0.60359800000000008</v>
      </c>
      <c r="Y123" s="29">
        <v>0.60359800000000008</v>
      </c>
      <c r="Z123" s="29">
        <v>0.60359800000000008</v>
      </c>
      <c r="AA123" s="29">
        <v>0.60359800000000008</v>
      </c>
      <c r="AB123" s="29">
        <v>0.60359800000000008</v>
      </c>
      <c r="AC123" s="29">
        <v>0.60359800000000008</v>
      </c>
      <c r="AD123" s="29">
        <v>0.60359800000000008</v>
      </c>
      <c r="AE123" s="29">
        <v>0.60359800000000008</v>
      </c>
      <c r="AF123" s="29">
        <v>0.60359800000000008</v>
      </c>
      <c r="AG123" s="29">
        <v>0.60359800000000008</v>
      </c>
      <c r="AH123" s="29">
        <v>0.60359800000000008</v>
      </c>
      <c r="AI123" s="29">
        <v>0.60359800000000008</v>
      </c>
      <c r="AJ123" s="29">
        <v>0.60359800000000008</v>
      </c>
      <c r="AK123" s="29">
        <v>0.60359800000000008</v>
      </c>
      <c r="AL123" s="29">
        <v>0.60359800000000008</v>
      </c>
    </row>
    <row r="124" spans="1:38" ht="14.25" hidden="1" customHeight="1" x14ac:dyDescent="0.2">
      <c r="A124" s="5"/>
      <c r="B124" s="5" t="s">
        <v>263</v>
      </c>
      <c r="C124" s="28" t="s">
        <v>88</v>
      </c>
      <c r="D124" s="5" t="s">
        <v>93</v>
      </c>
      <c r="E124" s="28">
        <v>30</v>
      </c>
      <c r="F124" s="5" t="s">
        <v>245</v>
      </c>
      <c r="G124" s="5" t="s">
        <v>261</v>
      </c>
      <c r="H124" s="29" t="s">
        <v>262</v>
      </c>
      <c r="I124" s="29">
        <v>0.4766395000000001</v>
      </c>
      <c r="J124" s="29">
        <v>0.49074600000000013</v>
      </c>
      <c r="K124" s="29">
        <v>0.50485250000000015</v>
      </c>
      <c r="L124" s="29">
        <v>0.51895900000000017</v>
      </c>
      <c r="M124" s="29">
        <v>0.53306550000000019</v>
      </c>
      <c r="N124" s="29">
        <v>0.54717200000000021</v>
      </c>
      <c r="O124" s="29">
        <v>0.56127850000000024</v>
      </c>
      <c r="P124" s="29">
        <v>0.57538500000000026</v>
      </c>
      <c r="Q124" s="29">
        <v>0.58949150000000028</v>
      </c>
      <c r="R124" s="29">
        <v>0.60359800000000008</v>
      </c>
      <c r="S124" s="29">
        <v>0.60359800000000008</v>
      </c>
      <c r="T124" s="29">
        <v>0.60359800000000008</v>
      </c>
      <c r="U124" s="29">
        <v>0.60359800000000008</v>
      </c>
      <c r="V124" s="29">
        <v>0.60359800000000008</v>
      </c>
      <c r="W124" s="29">
        <v>0.60359800000000008</v>
      </c>
      <c r="X124" s="29">
        <v>0.60359800000000008</v>
      </c>
      <c r="Y124" s="29">
        <v>0.60359800000000008</v>
      </c>
      <c r="Z124" s="29">
        <v>0.60359800000000008</v>
      </c>
      <c r="AA124" s="29">
        <v>0.60359800000000008</v>
      </c>
      <c r="AB124" s="29">
        <v>0.60359800000000008</v>
      </c>
      <c r="AC124" s="29">
        <v>0.60359800000000008</v>
      </c>
      <c r="AD124" s="29">
        <v>0.60359800000000008</v>
      </c>
      <c r="AE124" s="29">
        <v>0.60359800000000008</v>
      </c>
      <c r="AF124" s="29">
        <v>0.60359800000000008</v>
      </c>
      <c r="AG124" s="29">
        <v>0.60359800000000008</v>
      </c>
      <c r="AH124" s="29">
        <v>0.60359800000000008</v>
      </c>
      <c r="AI124" s="29">
        <v>0.60359800000000008</v>
      </c>
      <c r="AJ124" s="29">
        <v>0.60359800000000008</v>
      </c>
      <c r="AK124" s="29">
        <v>0.60359800000000008</v>
      </c>
      <c r="AL124" s="29">
        <v>0.60359800000000008</v>
      </c>
    </row>
    <row r="125" spans="1:38" ht="14.25" hidden="1" customHeight="1" x14ac:dyDescent="0.2">
      <c r="A125" s="5"/>
      <c r="B125" s="5" t="s">
        <v>264</v>
      </c>
      <c r="C125" s="28" t="s">
        <v>88</v>
      </c>
      <c r="D125" s="5" t="s">
        <v>95</v>
      </c>
      <c r="E125" s="28">
        <v>30</v>
      </c>
      <c r="F125" s="5" t="s">
        <v>245</v>
      </c>
      <c r="G125" s="5" t="s">
        <v>261</v>
      </c>
      <c r="H125" s="29" t="s">
        <v>262</v>
      </c>
      <c r="I125" s="29">
        <v>0.4766395000000001</v>
      </c>
      <c r="J125" s="29">
        <v>0.49074600000000013</v>
      </c>
      <c r="K125" s="29">
        <v>0.50485250000000015</v>
      </c>
      <c r="L125" s="29">
        <v>0.51895900000000017</v>
      </c>
      <c r="M125" s="29">
        <v>0.53306550000000019</v>
      </c>
      <c r="N125" s="29">
        <v>0.54717200000000021</v>
      </c>
      <c r="O125" s="29">
        <v>0.56127850000000024</v>
      </c>
      <c r="P125" s="29">
        <v>0.57538500000000026</v>
      </c>
      <c r="Q125" s="29">
        <v>0.58949150000000028</v>
      </c>
      <c r="R125" s="29">
        <v>0.60359800000000008</v>
      </c>
      <c r="S125" s="29">
        <v>0.60359800000000008</v>
      </c>
      <c r="T125" s="29">
        <v>0.60359800000000008</v>
      </c>
      <c r="U125" s="29">
        <v>0.60359800000000008</v>
      </c>
      <c r="V125" s="29">
        <v>0.60359800000000008</v>
      </c>
      <c r="W125" s="29">
        <v>0.60359800000000008</v>
      </c>
      <c r="X125" s="29">
        <v>0.60359800000000008</v>
      </c>
      <c r="Y125" s="29">
        <v>0.60359800000000008</v>
      </c>
      <c r="Z125" s="29">
        <v>0.60359800000000008</v>
      </c>
      <c r="AA125" s="29">
        <v>0.60359800000000008</v>
      </c>
      <c r="AB125" s="29">
        <v>0.60359800000000008</v>
      </c>
      <c r="AC125" s="29">
        <v>0.60359800000000008</v>
      </c>
      <c r="AD125" s="29">
        <v>0.60359800000000008</v>
      </c>
      <c r="AE125" s="29">
        <v>0.60359800000000008</v>
      </c>
      <c r="AF125" s="29">
        <v>0.60359800000000008</v>
      </c>
      <c r="AG125" s="29">
        <v>0.60359800000000008</v>
      </c>
      <c r="AH125" s="29">
        <v>0.60359800000000008</v>
      </c>
      <c r="AI125" s="29">
        <v>0.60359800000000008</v>
      </c>
      <c r="AJ125" s="29">
        <v>0.60359800000000008</v>
      </c>
      <c r="AK125" s="29">
        <v>0.60359800000000008</v>
      </c>
      <c r="AL125" s="29">
        <v>0.60359800000000008</v>
      </c>
    </row>
    <row r="126" spans="1:38" ht="14.25" hidden="1" customHeight="1" x14ac:dyDescent="0.2">
      <c r="A126" s="5"/>
      <c r="B126" s="5" t="s">
        <v>265</v>
      </c>
      <c r="C126" s="28" t="s">
        <v>88</v>
      </c>
      <c r="D126" s="5" t="s">
        <v>89</v>
      </c>
      <c r="E126" s="28">
        <v>30</v>
      </c>
      <c r="F126" s="5" t="s">
        <v>245</v>
      </c>
      <c r="G126" s="5" t="s">
        <v>266</v>
      </c>
      <c r="H126" s="29" t="s">
        <v>267</v>
      </c>
      <c r="I126" s="29">
        <v>0.36631510000000006</v>
      </c>
      <c r="J126" s="29">
        <v>0.37698620000000005</v>
      </c>
      <c r="K126" s="29">
        <v>0.38765730000000009</v>
      </c>
      <c r="L126" s="29">
        <v>0.39832840000000008</v>
      </c>
      <c r="M126" s="29">
        <v>0.40899950000000007</v>
      </c>
      <c r="N126" s="29">
        <v>0.41967060000000006</v>
      </c>
      <c r="O126" s="29">
        <v>0.43034170000000005</v>
      </c>
      <c r="P126" s="29">
        <v>0.44101280000000009</v>
      </c>
      <c r="Q126" s="29">
        <v>0.45168390000000003</v>
      </c>
      <c r="R126" s="29">
        <v>0.46235499999999996</v>
      </c>
      <c r="S126" s="29">
        <v>0.46235499999999996</v>
      </c>
      <c r="T126" s="29">
        <v>0.46235499999999996</v>
      </c>
      <c r="U126" s="29">
        <v>0.46235499999999996</v>
      </c>
      <c r="V126" s="29">
        <v>0.46235499999999996</v>
      </c>
      <c r="W126" s="29">
        <v>0.46235499999999996</v>
      </c>
      <c r="X126" s="29">
        <v>0.46235499999999996</v>
      </c>
      <c r="Y126" s="29">
        <v>0.46235499999999996</v>
      </c>
      <c r="Z126" s="29">
        <v>0.46235499999999996</v>
      </c>
      <c r="AA126" s="29">
        <v>0.46235499999999996</v>
      </c>
      <c r="AB126" s="29">
        <v>0.46235499999999996</v>
      </c>
      <c r="AC126" s="29">
        <v>0.46235499999999996</v>
      </c>
      <c r="AD126" s="29">
        <v>0.46235499999999996</v>
      </c>
      <c r="AE126" s="29">
        <v>0.46235499999999996</v>
      </c>
      <c r="AF126" s="29">
        <v>0.46235499999999996</v>
      </c>
      <c r="AG126" s="29">
        <v>0.46235499999999996</v>
      </c>
      <c r="AH126" s="29">
        <v>0.46235499999999996</v>
      </c>
      <c r="AI126" s="29">
        <v>0.46235499999999996</v>
      </c>
      <c r="AJ126" s="29">
        <v>0.46235499999999996</v>
      </c>
      <c r="AK126" s="29">
        <v>0.46235499999999996</v>
      </c>
      <c r="AL126" s="29">
        <v>0.46235499999999996</v>
      </c>
    </row>
    <row r="127" spans="1:38" ht="14.25" hidden="1" customHeight="1" x14ac:dyDescent="0.2">
      <c r="A127" s="5"/>
      <c r="B127" s="5" t="s">
        <v>268</v>
      </c>
      <c r="C127" s="28" t="s">
        <v>88</v>
      </c>
      <c r="D127" s="5" t="s">
        <v>93</v>
      </c>
      <c r="E127" s="28">
        <v>30</v>
      </c>
      <c r="F127" s="5" t="s">
        <v>245</v>
      </c>
      <c r="G127" s="5" t="s">
        <v>266</v>
      </c>
      <c r="H127" s="29" t="s">
        <v>267</v>
      </c>
      <c r="I127" s="29">
        <v>0.36631510000000006</v>
      </c>
      <c r="J127" s="29">
        <v>0.37698620000000005</v>
      </c>
      <c r="K127" s="29">
        <v>0.38765730000000009</v>
      </c>
      <c r="L127" s="29">
        <v>0.39832840000000008</v>
      </c>
      <c r="M127" s="29">
        <v>0.40899950000000007</v>
      </c>
      <c r="N127" s="29">
        <v>0.41967060000000006</v>
      </c>
      <c r="O127" s="29">
        <v>0.43034170000000005</v>
      </c>
      <c r="P127" s="29">
        <v>0.44101280000000009</v>
      </c>
      <c r="Q127" s="29">
        <v>0.45168390000000003</v>
      </c>
      <c r="R127" s="29">
        <v>0.46235499999999996</v>
      </c>
      <c r="S127" s="29">
        <v>0.46235499999999996</v>
      </c>
      <c r="T127" s="29">
        <v>0.46235499999999996</v>
      </c>
      <c r="U127" s="29">
        <v>0.46235499999999996</v>
      </c>
      <c r="V127" s="29">
        <v>0.46235499999999996</v>
      </c>
      <c r="W127" s="29">
        <v>0.46235499999999996</v>
      </c>
      <c r="X127" s="29">
        <v>0.46235499999999996</v>
      </c>
      <c r="Y127" s="29">
        <v>0.46235499999999996</v>
      </c>
      <c r="Z127" s="29">
        <v>0.46235499999999996</v>
      </c>
      <c r="AA127" s="29">
        <v>0.46235499999999996</v>
      </c>
      <c r="AB127" s="29">
        <v>0.46235499999999996</v>
      </c>
      <c r="AC127" s="29">
        <v>0.46235499999999996</v>
      </c>
      <c r="AD127" s="29">
        <v>0.46235499999999996</v>
      </c>
      <c r="AE127" s="29">
        <v>0.46235499999999996</v>
      </c>
      <c r="AF127" s="29">
        <v>0.46235499999999996</v>
      </c>
      <c r="AG127" s="29">
        <v>0.46235499999999996</v>
      </c>
      <c r="AH127" s="29">
        <v>0.46235499999999996</v>
      </c>
      <c r="AI127" s="29">
        <v>0.46235499999999996</v>
      </c>
      <c r="AJ127" s="29">
        <v>0.46235499999999996</v>
      </c>
      <c r="AK127" s="29">
        <v>0.46235499999999996</v>
      </c>
      <c r="AL127" s="29">
        <v>0.46235499999999996</v>
      </c>
    </row>
    <row r="128" spans="1:38" ht="14.25" hidden="1" customHeight="1" x14ac:dyDescent="0.2">
      <c r="A128" s="5"/>
      <c r="B128" s="5" t="s">
        <v>269</v>
      </c>
      <c r="C128" s="28" t="s">
        <v>88</v>
      </c>
      <c r="D128" s="5" t="s">
        <v>95</v>
      </c>
      <c r="E128" s="28">
        <v>30</v>
      </c>
      <c r="F128" s="5" t="s">
        <v>245</v>
      </c>
      <c r="G128" s="5" t="s">
        <v>266</v>
      </c>
      <c r="H128" s="29" t="s">
        <v>267</v>
      </c>
      <c r="I128" s="29">
        <v>0.36631510000000006</v>
      </c>
      <c r="J128" s="29">
        <v>0.37698620000000005</v>
      </c>
      <c r="K128" s="29">
        <v>0.38765730000000009</v>
      </c>
      <c r="L128" s="29">
        <v>0.39832840000000008</v>
      </c>
      <c r="M128" s="29">
        <v>0.40899950000000007</v>
      </c>
      <c r="N128" s="29">
        <v>0.41967060000000006</v>
      </c>
      <c r="O128" s="29">
        <v>0.43034170000000005</v>
      </c>
      <c r="P128" s="29">
        <v>0.44101280000000009</v>
      </c>
      <c r="Q128" s="29">
        <v>0.45168390000000003</v>
      </c>
      <c r="R128" s="29">
        <v>0.46235499999999996</v>
      </c>
      <c r="S128" s="29">
        <v>0.46235499999999996</v>
      </c>
      <c r="T128" s="29">
        <v>0.46235499999999996</v>
      </c>
      <c r="U128" s="29">
        <v>0.46235499999999996</v>
      </c>
      <c r="V128" s="29">
        <v>0.46235499999999996</v>
      </c>
      <c r="W128" s="29">
        <v>0.46235499999999996</v>
      </c>
      <c r="X128" s="29">
        <v>0.46235499999999996</v>
      </c>
      <c r="Y128" s="29">
        <v>0.46235499999999996</v>
      </c>
      <c r="Z128" s="29">
        <v>0.46235499999999996</v>
      </c>
      <c r="AA128" s="29">
        <v>0.46235499999999996</v>
      </c>
      <c r="AB128" s="29">
        <v>0.46235499999999996</v>
      </c>
      <c r="AC128" s="29">
        <v>0.46235499999999996</v>
      </c>
      <c r="AD128" s="29">
        <v>0.46235499999999996</v>
      </c>
      <c r="AE128" s="29">
        <v>0.46235499999999996</v>
      </c>
      <c r="AF128" s="29">
        <v>0.46235499999999996</v>
      </c>
      <c r="AG128" s="29">
        <v>0.46235499999999996</v>
      </c>
      <c r="AH128" s="29">
        <v>0.46235499999999996</v>
      </c>
      <c r="AI128" s="29">
        <v>0.46235499999999996</v>
      </c>
      <c r="AJ128" s="29">
        <v>0.46235499999999996</v>
      </c>
      <c r="AK128" s="29">
        <v>0.46235499999999996</v>
      </c>
      <c r="AL128" s="29">
        <v>0.46235499999999996</v>
      </c>
    </row>
    <row r="129" spans="1:38" ht="14.25" hidden="1" customHeight="1" x14ac:dyDescent="0.2">
      <c r="A129" s="5"/>
      <c r="B129" s="5" t="s">
        <v>270</v>
      </c>
      <c r="C129" s="28" t="s">
        <v>88</v>
      </c>
      <c r="D129" s="5" t="s">
        <v>89</v>
      </c>
      <c r="E129" s="28">
        <v>30</v>
      </c>
      <c r="F129" s="5" t="s">
        <v>245</v>
      </c>
      <c r="G129" s="5" t="s">
        <v>271</v>
      </c>
      <c r="H129" s="29" t="s">
        <v>272</v>
      </c>
      <c r="I129" s="29">
        <v>0.41202549999999999</v>
      </c>
      <c r="J129" s="29">
        <v>0.425954</v>
      </c>
      <c r="K129" s="29">
        <v>0.43988249999999995</v>
      </c>
      <c r="L129" s="29">
        <v>0.45381100000000002</v>
      </c>
      <c r="M129" s="29">
        <v>0.46773950000000009</v>
      </c>
      <c r="N129" s="29">
        <v>0.4816680000000001</v>
      </c>
      <c r="O129" s="29">
        <v>0.49559650000000016</v>
      </c>
      <c r="P129" s="29">
        <v>0.50952500000000023</v>
      </c>
      <c r="Q129" s="29">
        <v>0.52345350000000024</v>
      </c>
      <c r="R129" s="29">
        <v>0.53738200000000003</v>
      </c>
      <c r="S129" s="29">
        <v>0.53738200000000003</v>
      </c>
      <c r="T129" s="29">
        <v>0.53738200000000003</v>
      </c>
      <c r="U129" s="29">
        <v>0.53738200000000003</v>
      </c>
      <c r="V129" s="29">
        <v>0.53738200000000003</v>
      </c>
      <c r="W129" s="29">
        <v>0.53738200000000003</v>
      </c>
      <c r="X129" s="29">
        <v>0.53738200000000003</v>
      </c>
      <c r="Y129" s="29">
        <v>0.53738200000000003</v>
      </c>
      <c r="Z129" s="29">
        <v>0.53738200000000003</v>
      </c>
      <c r="AA129" s="29">
        <v>0.53738200000000003</v>
      </c>
      <c r="AB129" s="29">
        <v>0.53738200000000003</v>
      </c>
      <c r="AC129" s="29">
        <v>0.53738200000000003</v>
      </c>
      <c r="AD129" s="29">
        <v>0.53738200000000003</v>
      </c>
      <c r="AE129" s="29">
        <v>0.53738200000000003</v>
      </c>
      <c r="AF129" s="29">
        <v>0.53738200000000003</v>
      </c>
      <c r="AG129" s="29">
        <v>0.53738200000000003</v>
      </c>
      <c r="AH129" s="29">
        <v>0.53738200000000003</v>
      </c>
      <c r="AI129" s="29">
        <v>0.53738200000000003</v>
      </c>
      <c r="AJ129" s="29">
        <v>0.53738200000000003</v>
      </c>
      <c r="AK129" s="29">
        <v>0.53738200000000003</v>
      </c>
      <c r="AL129" s="29">
        <v>0.53738200000000003</v>
      </c>
    </row>
    <row r="130" spans="1:38" ht="14.25" hidden="1" customHeight="1" x14ac:dyDescent="0.2">
      <c r="A130" s="5"/>
      <c r="B130" s="5" t="s">
        <v>273</v>
      </c>
      <c r="C130" s="28" t="s">
        <v>88</v>
      </c>
      <c r="D130" s="5" t="s">
        <v>93</v>
      </c>
      <c r="E130" s="28">
        <v>30</v>
      </c>
      <c r="F130" s="5" t="s">
        <v>245</v>
      </c>
      <c r="G130" s="5" t="s">
        <v>271</v>
      </c>
      <c r="H130" s="29" t="s">
        <v>272</v>
      </c>
      <c r="I130" s="29">
        <v>0.41202549999999999</v>
      </c>
      <c r="J130" s="29">
        <v>0.425954</v>
      </c>
      <c r="K130" s="29">
        <v>0.43988249999999995</v>
      </c>
      <c r="L130" s="29">
        <v>0.45381100000000002</v>
      </c>
      <c r="M130" s="29">
        <v>0.46773950000000009</v>
      </c>
      <c r="N130" s="29">
        <v>0.4816680000000001</v>
      </c>
      <c r="O130" s="29">
        <v>0.49559650000000016</v>
      </c>
      <c r="P130" s="29">
        <v>0.50952500000000023</v>
      </c>
      <c r="Q130" s="29">
        <v>0.52345350000000024</v>
      </c>
      <c r="R130" s="29">
        <v>0.53738200000000003</v>
      </c>
      <c r="S130" s="29">
        <v>0.53738200000000003</v>
      </c>
      <c r="T130" s="29">
        <v>0.53738200000000003</v>
      </c>
      <c r="U130" s="29">
        <v>0.53738200000000003</v>
      </c>
      <c r="V130" s="29">
        <v>0.53738200000000003</v>
      </c>
      <c r="W130" s="29">
        <v>0.53738200000000003</v>
      </c>
      <c r="X130" s="29">
        <v>0.53738200000000003</v>
      </c>
      <c r="Y130" s="29">
        <v>0.53738200000000003</v>
      </c>
      <c r="Z130" s="29">
        <v>0.53738200000000003</v>
      </c>
      <c r="AA130" s="29">
        <v>0.53738200000000003</v>
      </c>
      <c r="AB130" s="29">
        <v>0.53738200000000003</v>
      </c>
      <c r="AC130" s="29">
        <v>0.53738200000000003</v>
      </c>
      <c r="AD130" s="29">
        <v>0.53738200000000003</v>
      </c>
      <c r="AE130" s="29">
        <v>0.53738200000000003</v>
      </c>
      <c r="AF130" s="29">
        <v>0.53738200000000003</v>
      </c>
      <c r="AG130" s="29">
        <v>0.53738200000000003</v>
      </c>
      <c r="AH130" s="29">
        <v>0.53738200000000003</v>
      </c>
      <c r="AI130" s="29">
        <v>0.53738200000000003</v>
      </c>
      <c r="AJ130" s="29">
        <v>0.53738200000000003</v>
      </c>
      <c r="AK130" s="29">
        <v>0.53738200000000003</v>
      </c>
      <c r="AL130" s="29">
        <v>0.53738200000000003</v>
      </c>
    </row>
    <row r="131" spans="1:38" ht="14.25" hidden="1" customHeight="1" x14ac:dyDescent="0.2">
      <c r="A131" s="5"/>
      <c r="B131" s="5" t="s">
        <v>274</v>
      </c>
      <c r="C131" s="28" t="s">
        <v>88</v>
      </c>
      <c r="D131" s="5" t="s">
        <v>95</v>
      </c>
      <c r="E131" s="28">
        <v>30</v>
      </c>
      <c r="F131" s="5" t="s">
        <v>245</v>
      </c>
      <c r="G131" s="5" t="s">
        <v>271</v>
      </c>
      <c r="H131" s="29" t="s">
        <v>272</v>
      </c>
      <c r="I131" s="29">
        <v>0.41202549999999999</v>
      </c>
      <c r="J131" s="29">
        <v>0.425954</v>
      </c>
      <c r="K131" s="29">
        <v>0.43988249999999995</v>
      </c>
      <c r="L131" s="29">
        <v>0.45381100000000002</v>
      </c>
      <c r="M131" s="29">
        <v>0.46773950000000009</v>
      </c>
      <c r="N131" s="29">
        <v>0.4816680000000001</v>
      </c>
      <c r="O131" s="29">
        <v>0.49559650000000016</v>
      </c>
      <c r="P131" s="29">
        <v>0.50952500000000023</v>
      </c>
      <c r="Q131" s="29">
        <v>0.52345350000000024</v>
      </c>
      <c r="R131" s="29">
        <v>0.53738200000000003</v>
      </c>
      <c r="S131" s="29">
        <v>0.53738200000000003</v>
      </c>
      <c r="T131" s="29">
        <v>0.53738200000000003</v>
      </c>
      <c r="U131" s="29">
        <v>0.53738200000000003</v>
      </c>
      <c r="V131" s="29">
        <v>0.53738200000000003</v>
      </c>
      <c r="W131" s="29">
        <v>0.53738200000000003</v>
      </c>
      <c r="X131" s="29">
        <v>0.53738200000000003</v>
      </c>
      <c r="Y131" s="29">
        <v>0.53738200000000003</v>
      </c>
      <c r="Z131" s="29">
        <v>0.53738200000000003</v>
      </c>
      <c r="AA131" s="29">
        <v>0.53738200000000003</v>
      </c>
      <c r="AB131" s="29">
        <v>0.53738200000000003</v>
      </c>
      <c r="AC131" s="29">
        <v>0.53738200000000003</v>
      </c>
      <c r="AD131" s="29">
        <v>0.53738200000000003</v>
      </c>
      <c r="AE131" s="29">
        <v>0.53738200000000003</v>
      </c>
      <c r="AF131" s="29">
        <v>0.53738200000000003</v>
      </c>
      <c r="AG131" s="29">
        <v>0.53738200000000003</v>
      </c>
      <c r="AH131" s="29">
        <v>0.53738200000000003</v>
      </c>
      <c r="AI131" s="29">
        <v>0.53738200000000003</v>
      </c>
      <c r="AJ131" s="29">
        <v>0.53738200000000003</v>
      </c>
      <c r="AK131" s="29">
        <v>0.53738200000000003</v>
      </c>
      <c r="AL131" s="29">
        <v>0.53738200000000003</v>
      </c>
    </row>
    <row r="132" spans="1:38" ht="14.25" hidden="1" customHeight="1" x14ac:dyDescent="0.2">
      <c r="A132" s="5"/>
      <c r="B132" s="5" t="s">
        <v>275</v>
      </c>
      <c r="C132" s="28" t="s">
        <v>88</v>
      </c>
      <c r="D132" s="5" t="s">
        <v>89</v>
      </c>
      <c r="E132" s="28">
        <v>30</v>
      </c>
      <c r="F132" s="5" t="s">
        <v>245</v>
      </c>
      <c r="G132" s="5" t="s">
        <v>276</v>
      </c>
      <c r="H132" s="29" t="s">
        <v>277</v>
      </c>
      <c r="I132" s="29">
        <v>0.38375019999999999</v>
      </c>
      <c r="J132" s="29">
        <v>0.40224440000000006</v>
      </c>
      <c r="K132" s="29">
        <v>0.42073860000000007</v>
      </c>
      <c r="L132" s="29">
        <v>0.43923280000000009</v>
      </c>
      <c r="M132" s="29">
        <v>0.45772700000000011</v>
      </c>
      <c r="N132" s="29">
        <v>0.47622120000000012</v>
      </c>
      <c r="O132" s="29">
        <v>0.49471540000000014</v>
      </c>
      <c r="P132" s="29">
        <v>0.51320960000000015</v>
      </c>
      <c r="Q132" s="29">
        <v>0.53170380000000017</v>
      </c>
      <c r="R132" s="29">
        <v>0.55019799999999996</v>
      </c>
      <c r="S132" s="29">
        <v>0.55019799999999996</v>
      </c>
      <c r="T132" s="29">
        <v>0.55019799999999996</v>
      </c>
      <c r="U132" s="29">
        <v>0.55019799999999996</v>
      </c>
      <c r="V132" s="29">
        <v>0.55019799999999996</v>
      </c>
      <c r="W132" s="29">
        <v>0.55019799999999996</v>
      </c>
      <c r="X132" s="29">
        <v>0.55019799999999996</v>
      </c>
      <c r="Y132" s="29">
        <v>0.55019799999999996</v>
      </c>
      <c r="Z132" s="29">
        <v>0.55019799999999996</v>
      </c>
      <c r="AA132" s="29">
        <v>0.55019799999999996</v>
      </c>
      <c r="AB132" s="29">
        <v>0.55019799999999996</v>
      </c>
      <c r="AC132" s="29">
        <v>0.55019799999999996</v>
      </c>
      <c r="AD132" s="29">
        <v>0.55019799999999996</v>
      </c>
      <c r="AE132" s="29">
        <v>0.55019799999999996</v>
      </c>
      <c r="AF132" s="29">
        <v>0.55019799999999996</v>
      </c>
      <c r="AG132" s="29">
        <v>0.55019799999999996</v>
      </c>
      <c r="AH132" s="29">
        <v>0.55019799999999996</v>
      </c>
      <c r="AI132" s="29">
        <v>0.55019799999999996</v>
      </c>
      <c r="AJ132" s="29">
        <v>0.55019799999999996</v>
      </c>
      <c r="AK132" s="29">
        <v>0.55019799999999996</v>
      </c>
      <c r="AL132" s="29">
        <v>0.55019799999999996</v>
      </c>
    </row>
    <row r="133" spans="1:38" ht="14.25" hidden="1" customHeight="1" x14ac:dyDescent="0.2">
      <c r="A133" s="5"/>
      <c r="B133" s="5" t="s">
        <v>278</v>
      </c>
      <c r="C133" s="28" t="s">
        <v>88</v>
      </c>
      <c r="D133" s="5" t="s">
        <v>93</v>
      </c>
      <c r="E133" s="28">
        <v>30</v>
      </c>
      <c r="F133" s="5" t="s">
        <v>245</v>
      </c>
      <c r="G133" s="5" t="s">
        <v>276</v>
      </c>
      <c r="H133" s="29" t="s">
        <v>277</v>
      </c>
      <c r="I133" s="29">
        <v>0.38375019999999999</v>
      </c>
      <c r="J133" s="29">
        <v>0.40224440000000006</v>
      </c>
      <c r="K133" s="29">
        <v>0.42073860000000007</v>
      </c>
      <c r="L133" s="29">
        <v>0.43923280000000009</v>
      </c>
      <c r="M133" s="29">
        <v>0.45772700000000011</v>
      </c>
      <c r="N133" s="29">
        <v>0.47622120000000012</v>
      </c>
      <c r="O133" s="29">
        <v>0.49471540000000014</v>
      </c>
      <c r="P133" s="29">
        <v>0.51320960000000015</v>
      </c>
      <c r="Q133" s="29">
        <v>0.53170380000000017</v>
      </c>
      <c r="R133" s="29">
        <v>0.55019799999999996</v>
      </c>
      <c r="S133" s="29">
        <v>0.55019799999999996</v>
      </c>
      <c r="T133" s="29">
        <v>0.55019799999999996</v>
      </c>
      <c r="U133" s="29">
        <v>0.55019799999999996</v>
      </c>
      <c r="V133" s="29">
        <v>0.55019799999999996</v>
      </c>
      <c r="W133" s="29">
        <v>0.55019799999999996</v>
      </c>
      <c r="X133" s="29">
        <v>0.55019799999999996</v>
      </c>
      <c r="Y133" s="29">
        <v>0.55019799999999996</v>
      </c>
      <c r="Z133" s="29">
        <v>0.55019799999999996</v>
      </c>
      <c r="AA133" s="29">
        <v>0.55019799999999996</v>
      </c>
      <c r="AB133" s="29">
        <v>0.55019799999999996</v>
      </c>
      <c r="AC133" s="29">
        <v>0.55019799999999996</v>
      </c>
      <c r="AD133" s="29">
        <v>0.55019799999999996</v>
      </c>
      <c r="AE133" s="29">
        <v>0.55019799999999996</v>
      </c>
      <c r="AF133" s="29">
        <v>0.55019799999999996</v>
      </c>
      <c r="AG133" s="29">
        <v>0.55019799999999996</v>
      </c>
      <c r="AH133" s="29">
        <v>0.55019799999999996</v>
      </c>
      <c r="AI133" s="29">
        <v>0.55019799999999996</v>
      </c>
      <c r="AJ133" s="29">
        <v>0.55019799999999996</v>
      </c>
      <c r="AK133" s="29">
        <v>0.55019799999999996</v>
      </c>
      <c r="AL133" s="29">
        <v>0.55019799999999996</v>
      </c>
    </row>
    <row r="134" spans="1:38" ht="14.25" hidden="1" customHeight="1" x14ac:dyDescent="0.2">
      <c r="A134" s="5"/>
      <c r="B134" s="5" t="s">
        <v>279</v>
      </c>
      <c r="C134" s="28" t="s">
        <v>88</v>
      </c>
      <c r="D134" s="5" t="s">
        <v>95</v>
      </c>
      <c r="E134" s="28">
        <v>30</v>
      </c>
      <c r="F134" s="5" t="s">
        <v>245</v>
      </c>
      <c r="G134" s="5" t="s">
        <v>276</v>
      </c>
      <c r="H134" s="29" t="s">
        <v>277</v>
      </c>
      <c r="I134" s="29">
        <v>0.38375019999999999</v>
      </c>
      <c r="J134" s="29">
        <v>0.40224440000000006</v>
      </c>
      <c r="K134" s="29">
        <v>0.42073860000000007</v>
      </c>
      <c r="L134" s="29">
        <v>0.43923280000000009</v>
      </c>
      <c r="M134" s="29">
        <v>0.45772700000000011</v>
      </c>
      <c r="N134" s="29">
        <v>0.47622120000000012</v>
      </c>
      <c r="O134" s="29">
        <v>0.49471540000000014</v>
      </c>
      <c r="P134" s="29">
        <v>0.51320960000000015</v>
      </c>
      <c r="Q134" s="29">
        <v>0.53170380000000017</v>
      </c>
      <c r="R134" s="29">
        <v>0.55019799999999996</v>
      </c>
      <c r="S134" s="29">
        <v>0.55019799999999996</v>
      </c>
      <c r="T134" s="29">
        <v>0.55019799999999996</v>
      </c>
      <c r="U134" s="29">
        <v>0.55019799999999996</v>
      </c>
      <c r="V134" s="29">
        <v>0.55019799999999996</v>
      </c>
      <c r="W134" s="29">
        <v>0.55019799999999996</v>
      </c>
      <c r="X134" s="29">
        <v>0.55019799999999996</v>
      </c>
      <c r="Y134" s="29">
        <v>0.55019799999999996</v>
      </c>
      <c r="Z134" s="29">
        <v>0.55019799999999996</v>
      </c>
      <c r="AA134" s="29">
        <v>0.55019799999999996</v>
      </c>
      <c r="AB134" s="29">
        <v>0.55019799999999996</v>
      </c>
      <c r="AC134" s="29">
        <v>0.55019799999999996</v>
      </c>
      <c r="AD134" s="29">
        <v>0.55019799999999996</v>
      </c>
      <c r="AE134" s="29">
        <v>0.55019799999999996</v>
      </c>
      <c r="AF134" s="29">
        <v>0.55019799999999996</v>
      </c>
      <c r="AG134" s="29">
        <v>0.55019799999999996</v>
      </c>
      <c r="AH134" s="29">
        <v>0.55019799999999996</v>
      </c>
      <c r="AI134" s="29">
        <v>0.55019799999999996</v>
      </c>
      <c r="AJ134" s="29">
        <v>0.55019799999999996</v>
      </c>
      <c r="AK134" s="29">
        <v>0.55019799999999996</v>
      </c>
      <c r="AL134" s="29">
        <v>0.55019799999999996</v>
      </c>
    </row>
    <row r="135" spans="1:38" ht="14.25" hidden="1" customHeight="1" x14ac:dyDescent="0.2">
      <c r="A135" s="5"/>
      <c r="B135" s="5" t="s">
        <v>280</v>
      </c>
      <c r="C135" s="28" t="s">
        <v>88</v>
      </c>
      <c r="D135" s="5" t="s">
        <v>89</v>
      </c>
      <c r="E135" s="28">
        <v>30</v>
      </c>
      <c r="F135" s="5" t="s">
        <v>245</v>
      </c>
      <c r="G135" s="5" t="s">
        <v>281</v>
      </c>
      <c r="H135" s="29" t="s">
        <v>282</v>
      </c>
      <c r="I135" s="29">
        <v>0.4383339</v>
      </c>
      <c r="J135" s="29">
        <v>0.45320579999999999</v>
      </c>
      <c r="K135" s="29">
        <v>0.46807770000000004</v>
      </c>
      <c r="L135" s="29">
        <v>0.48294960000000003</v>
      </c>
      <c r="M135" s="29">
        <v>0.49782150000000003</v>
      </c>
      <c r="N135" s="29">
        <v>0.51269340000000008</v>
      </c>
      <c r="O135" s="29">
        <v>0.52756530000000001</v>
      </c>
      <c r="P135" s="29">
        <v>0.54243720000000006</v>
      </c>
      <c r="Q135" s="29">
        <v>0.5573091</v>
      </c>
      <c r="R135" s="29">
        <v>0.57218100000000005</v>
      </c>
      <c r="S135" s="29">
        <v>0.57218100000000005</v>
      </c>
      <c r="T135" s="29">
        <v>0.57218100000000005</v>
      </c>
      <c r="U135" s="29">
        <v>0.57218100000000005</v>
      </c>
      <c r="V135" s="29">
        <v>0.57218100000000005</v>
      </c>
      <c r="W135" s="29">
        <v>0.57218100000000005</v>
      </c>
      <c r="X135" s="29">
        <v>0.57218100000000005</v>
      </c>
      <c r="Y135" s="29">
        <v>0.57218100000000005</v>
      </c>
      <c r="Z135" s="29">
        <v>0.57218100000000005</v>
      </c>
      <c r="AA135" s="29">
        <v>0.57218100000000005</v>
      </c>
      <c r="AB135" s="29">
        <v>0.57218100000000005</v>
      </c>
      <c r="AC135" s="29">
        <v>0.57218100000000005</v>
      </c>
      <c r="AD135" s="29">
        <v>0.57218100000000005</v>
      </c>
      <c r="AE135" s="29">
        <v>0.57218100000000005</v>
      </c>
      <c r="AF135" s="29">
        <v>0.57218100000000005</v>
      </c>
      <c r="AG135" s="29">
        <v>0.57218100000000005</v>
      </c>
      <c r="AH135" s="29">
        <v>0.57218100000000005</v>
      </c>
      <c r="AI135" s="29">
        <v>0.57218100000000005</v>
      </c>
      <c r="AJ135" s="29">
        <v>0.57218100000000005</v>
      </c>
      <c r="AK135" s="29">
        <v>0.57218100000000005</v>
      </c>
      <c r="AL135" s="29">
        <v>0.57218100000000005</v>
      </c>
    </row>
    <row r="136" spans="1:38" ht="14.25" hidden="1" customHeight="1" x14ac:dyDescent="0.2">
      <c r="A136" s="5"/>
      <c r="B136" s="5" t="s">
        <v>283</v>
      </c>
      <c r="C136" s="28" t="s">
        <v>88</v>
      </c>
      <c r="D136" s="5" t="s">
        <v>93</v>
      </c>
      <c r="E136" s="28">
        <v>30</v>
      </c>
      <c r="F136" s="5" t="s">
        <v>245</v>
      </c>
      <c r="G136" s="5" t="s">
        <v>281</v>
      </c>
      <c r="H136" s="29" t="s">
        <v>282</v>
      </c>
      <c r="I136" s="29">
        <v>0.4383339</v>
      </c>
      <c r="J136" s="29">
        <v>0.45320579999999999</v>
      </c>
      <c r="K136" s="29">
        <v>0.46807770000000004</v>
      </c>
      <c r="L136" s="29">
        <v>0.48294960000000003</v>
      </c>
      <c r="M136" s="29">
        <v>0.49782150000000003</v>
      </c>
      <c r="N136" s="29">
        <v>0.51269340000000008</v>
      </c>
      <c r="O136" s="29">
        <v>0.52756530000000001</v>
      </c>
      <c r="P136" s="29">
        <v>0.54243720000000006</v>
      </c>
      <c r="Q136" s="29">
        <v>0.5573091</v>
      </c>
      <c r="R136" s="29">
        <v>0.57218100000000005</v>
      </c>
      <c r="S136" s="29">
        <v>0.57218100000000005</v>
      </c>
      <c r="T136" s="29">
        <v>0.57218100000000005</v>
      </c>
      <c r="U136" s="29">
        <v>0.57218100000000005</v>
      </c>
      <c r="V136" s="29">
        <v>0.57218100000000005</v>
      </c>
      <c r="W136" s="29">
        <v>0.57218100000000005</v>
      </c>
      <c r="X136" s="29">
        <v>0.57218100000000005</v>
      </c>
      <c r="Y136" s="29">
        <v>0.57218100000000005</v>
      </c>
      <c r="Z136" s="29">
        <v>0.57218100000000005</v>
      </c>
      <c r="AA136" s="29">
        <v>0.57218100000000005</v>
      </c>
      <c r="AB136" s="29">
        <v>0.57218100000000005</v>
      </c>
      <c r="AC136" s="29">
        <v>0.57218100000000005</v>
      </c>
      <c r="AD136" s="29">
        <v>0.57218100000000005</v>
      </c>
      <c r="AE136" s="29">
        <v>0.57218100000000005</v>
      </c>
      <c r="AF136" s="29">
        <v>0.57218100000000005</v>
      </c>
      <c r="AG136" s="29">
        <v>0.57218100000000005</v>
      </c>
      <c r="AH136" s="29">
        <v>0.57218100000000005</v>
      </c>
      <c r="AI136" s="29">
        <v>0.57218100000000005</v>
      </c>
      <c r="AJ136" s="29">
        <v>0.57218100000000005</v>
      </c>
      <c r="AK136" s="29">
        <v>0.57218100000000005</v>
      </c>
      <c r="AL136" s="29">
        <v>0.57218100000000005</v>
      </c>
    </row>
    <row r="137" spans="1:38" ht="14.25" hidden="1" customHeight="1" x14ac:dyDescent="0.2">
      <c r="A137" s="5"/>
      <c r="B137" s="5" t="s">
        <v>284</v>
      </c>
      <c r="C137" s="28" t="s">
        <v>88</v>
      </c>
      <c r="D137" s="5" t="s">
        <v>95</v>
      </c>
      <c r="E137" s="28">
        <v>30</v>
      </c>
      <c r="F137" s="5" t="s">
        <v>245</v>
      </c>
      <c r="G137" s="5" t="s">
        <v>281</v>
      </c>
      <c r="H137" s="29" t="s">
        <v>282</v>
      </c>
      <c r="I137" s="29">
        <v>0.4383339</v>
      </c>
      <c r="J137" s="29">
        <v>0.45320579999999999</v>
      </c>
      <c r="K137" s="29">
        <v>0.46807770000000004</v>
      </c>
      <c r="L137" s="29">
        <v>0.48294960000000003</v>
      </c>
      <c r="M137" s="29">
        <v>0.49782150000000003</v>
      </c>
      <c r="N137" s="29">
        <v>0.51269340000000008</v>
      </c>
      <c r="O137" s="29">
        <v>0.52756530000000001</v>
      </c>
      <c r="P137" s="29">
        <v>0.54243720000000006</v>
      </c>
      <c r="Q137" s="29">
        <v>0.5573091</v>
      </c>
      <c r="R137" s="29">
        <v>0.57218100000000005</v>
      </c>
      <c r="S137" s="29">
        <v>0.57218100000000005</v>
      </c>
      <c r="T137" s="29">
        <v>0.57218100000000005</v>
      </c>
      <c r="U137" s="29">
        <v>0.57218100000000005</v>
      </c>
      <c r="V137" s="29">
        <v>0.57218100000000005</v>
      </c>
      <c r="W137" s="29">
        <v>0.57218100000000005</v>
      </c>
      <c r="X137" s="29">
        <v>0.57218100000000005</v>
      </c>
      <c r="Y137" s="29">
        <v>0.57218100000000005</v>
      </c>
      <c r="Z137" s="29">
        <v>0.57218100000000005</v>
      </c>
      <c r="AA137" s="29">
        <v>0.57218100000000005</v>
      </c>
      <c r="AB137" s="29">
        <v>0.57218100000000005</v>
      </c>
      <c r="AC137" s="29">
        <v>0.57218100000000005</v>
      </c>
      <c r="AD137" s="29">
        <v>0.57218100000000005</v>
      </c>
      <c r="AE137" s="29">
        <v>0.57218100000000005</v>
      </c>
      <c r="AF137" s="29">
        <v>0.57218100000000005</v>
      </c>
      <c r="AG137" s="29">
        <v>0.57218100000000005</v>
      </c>
      <c r="AH137" s="29">
        <v>0.57218100000000005</v>
      </c>
      <c r="AI137" s="29">
        <v>0.57218100000000005</v>
      </c>
      <c r="AJ137" s="29">
        <v>0.57218100000000005</v>
      </c>
      <c r="AK137" s="29">
        <v>0.57218100000000005</v>
      </c>
      <c r="AL137" s="29">
        <v>0.57218100000000005</v>
      </c>
    </row>
    <row r="138" spans="1:38" ht="14.25" hidden="1" customHeight="1" x14ac:dyDescent="0.2">
      <c r="A138" s="5"/>
      <c r="B138" s="5" t="s">
        <v>285</v>
      </c>
      <c r="C138" s="28" t="s">
        <v>88</v>
      </c>
      <c r="D138" s="5" t="s">
        <v>89</v>
      </c>
      <c r="E138" s="28">
        <v>30</v>
      </c>
      <c r="F138" s="5" t="s">
        <v>245</v>
      </c>
      <c r="G138" s="5" t="s">
        <v>286</v>
      </c>
      <c r="H138" s="29" t="s">
        <v>287</v>
      </c>
      <c r="I138" s="29">
        <v>0.35520233750000002</v>
      </c>
      <c r="J138" s="29">
        <v>0.36594130000000002</v>
      </c>
      <c r="K138" s="29">
        <v>0.37668026250000003</v>
      </c>
      <c r="L138" s="29">
        <v>0.38741922500000003</v>
      </c>
      <c r="M138" s="29">
        <v>0.39815818750000004</v>
      </c>
      <c r="N138" s="29">
        <v>0.40889715000000004</v>
      </c>
      <c r="O138" s="29">
        <v>0.41963611250000005</v>
      </c>
      <c r="P138" s="29">
        <v>0.43037507500000005</v>
      </c>
      <c r="Q138" s="29">
        <v>0.44111403750000006</v>
      </c>
      <c r="R138" s="29">
        <v>0.45185300000000006</v>
      </c>
      <c r="S138" s="29">
        <v>0.45185300000000006</v>
      </c>
      <c r="T138" s="29">
        <v>0.45185300000000006</v>
      </c>
      <c r="U138" s="29">
        <v>0.45185300000000006</v>
      </c>
      <c r="V138" s="29">
        <v>0.45185300000000006</v>
      </c>
      <c r="W138" s="29">
        <v>0.45185300000000006</v>
      </c>
      <c r="X138" s="29">
        <v>0.45185300000000006</v>
      </c>
      <c r="Y138" s="29">
        <v>0.45185300000000006</v>
      </c>
      <c r="Z138" s="29">
        <v>0.45185300000000006</v>
      </c>
      <c r="AA138" s="29">
        <v>0.45185300000000006</v>
      </c>
      <c r="AB138" s="29">
        <v>0.45185300000000006</v>
      </c>
      <c r="AC138" s="29">
        <v>0.45185300000000006</v>
      </c>
      <c r="AD138" s="29">
        <v>0.45185300000000006</v>
      </c>
      <c r="AE138" s="29">
        <v>0.45185300000000006</v>
      </c>
      <c r="AF138" s="29">
        <v>0.45185300000000006</v>
      </c>
      <c r="AG138" s="29">
        <v>0.45185300000000006</v>
      </c>
      <c r="AH138" s="29">
        <v>0.45185300000000006</v>
      </c>
      <c r="AI138" s="29">
        <v>0.45185300000000006</v>
      </c>
      <c r="AJ138" s="29">
        <v>0.45185300000000006</v>
      </c>
      <c r="AK138" s="29">
        <v>0.45185300000000006</v>
      </c>
      <c r="AL138" s="29">
        <v>0.45185300000000006</v>
      </c>
    </row>
    <row r="139" spans="1:38" ht="14.25" hidden="1" customHeight="1" x14ac:dyDescent="0.2">
      <c r="A139" s="5"/>
      <c r="B139" s="5" t="s">
        <v>288</v>
      </c>
      <c r="C139" s="28" t="s">
        <v>88</v>
      </c>
      <c r="D139" s="5" t="s">
        <v>93</v>
      </c>
      <c r="E139" s="28">
        <v>30</v>
      </c>
      <c r="F139" s="5" t="s">
        <v>245</v>
      </c>
      <c r="G139" s="5" t="s">
        <v>286</v>
      </c>
      <c r="H139" s="29" t="s">
        <v>287</v>
      </c>
      <c r="I139" s="29">
        <v>0.35520233750000002</v>
      </c>
      <c r="J139" s="29">
        <v>0.36594130000000002</v>
      </c>
      <c r="K139" s="29">
        <v>0.37668026250000003</v>
      </c>
      <c r="L139" s="29">
        <v>0.38741922500000003</v>
      </c>
      <c r="M139" s="29">
        <v>0.39815818750000004</v>
      </c>
      <c r="N139" s="29">
        <v>0.40889715000000004</v>
      </c>
      <c r="O139" s="29">
        <v>0.41963611250000005</v>
      </c>
      <c r="P139" s="29">
        <v>0.43037507500000005</v>
      </c>
      <c r="Q139" s="29">
        <v>0.44111403750000006</v>
      </c>
      <c r="R139" s="29">
        <v>0.45185300000000006</v>
      </c>
      <c r="S139" s="29">
        <v>0.45185300000000006</v>
      </c>
      <c r="T139" s="29">
        <v>0.45185300000000006</v>
      </c>
      <c r="U139" s="29">
        <v>0.45185300000000006</v>
      </c>
      <c r="V139" s="29">
        <v>0.45185300000000006</v>
      </c>
      <c r="W139" s="29">
        <v>0.45185300000000006</v>
      </c>
      <c r="X139" s="29">
        <v>0.45185300000000006</v>
      </c>
      <c r="Y139" s="29">
        <v>0.45185300000000006</v>
      </c>
      <c r="Z139" s="29">
        <v>0.45185300000000006</v>
      </c>
      <c r="AA139" s="29">
        <v>0.45185300000000006</v>
      </c>
      <c r="AB139" s="29">
        <v>0.45185300000000006</v>
      </c>
      <c r="AC139" s="29">
        <v>0.45185300000000006</v>
      </c>
      <c r="AD139" s="29">
        <v>0.45185300000000006</v>
      </c>
      <c r="AE139" s="29">
        <v>0.45185300000000006</v>
      </c>
      <c r="AF139" s="29">
        <v>0.45185300000000006</v>
      </c>
      <c r="AG139" s="29">
        <v>0.45185300000000006</v>
      </c>
      <c r="AH139" s="29">
        <v>0.45185300000000006</v>
      </c>
      <c r="AI139" s="29">
        <v>0.45185300000000006</v>
      </c>
      <c r="AJ139" s="29">
        <v>0.45185300000000006</v>
      </c>
      <c r="AK139" s="29">
        <v>0.45185300000000006</v>
      </c>
      <c r="AL139" s="29">
        <v>0.45185300000000006</v>
      </c>
    </row>
    <row r="140" spans="1:38" ht="14.25" hidden="1" customHeight="1" x14ac:dyDescent="0.2">
      <c r="A140" s="5"/>
      <c r="B140" s="5" t="s">
        <v>289</v>
      </c>
      <c r="C140" s="28" t="s">
        <v>88</v>
      </c>
      <c r="D140" s="5" t="s">
        <v>95</v>
      </c>
      <c r="E140" s="28">
        <v>30</v>
      </c>
      <c r="F140" s="5" t="s">
        <v>245</v>
      </c>
      <c r="G140" s="5" t="s">
        <v>286</v>
      </c>
      <c r="H140" s="29" t="s">
        <v>287</v>
      </c>
      <c r="I140" s="29">
        <v>0.35520233750000002</v>
      </c>
      <c r="J140" s="29">
        <v>0.36594130000000002</v>
      </c>
      <c r="K140" s="29">
        <v>0.37668026250000003</v>
      </c>
      <c r="L140" s="29">
        <v>0.38741922500000003</v>
      </c>
      <c r="M140" s="29">
        <v>0.39815818750000004</v>
      </c>
      <c r="N140" s="29">
        <v>0.40889715000000004</v>
      </c>
      <c r="O140" s="29">
        <v>0.41963611250000005</v>
      </c>
      <c r="P140" s="29">
        <v>0.43037507500000005</v>
      </c>
      <c r="Q140" s="29">
        <v>0.44111403750000006</v>
      </c>
      <c r="R140" s="29">
        <v>0.45185300000000006</v>
      </c>
      <c r="S140" s="29">
        <v>0.45185300000000006</v>
      </c>
      <c r="T140" s="29">
        <v>0.45185300000000006</v>
      </c>
      <c r="U140" s="29">
        <v>0.45185300000000006</v>
      </c>
      <c r="V140" s="29">
        <v>0.45185300000000006</v>
      </c>
      <c r="W140" s="29">
        <v>0.45185300000000006</v>
      </c>
      <c r="X140" s="29">
        <v>0.45185300000000006</v>
      </c>
      <c r="Y140" s="29">
        <v>0.45185300000000006</v>
      </c>
      <c r="Z140" s="29">
        <v>0.45185300000000006</v>
      </c>
      <c r="AA140" s="29">
        <v>0.45185300000000006</v>
      </c>
      <c r="AB140" s="29">
        <v>0.45185300000000006</v>
      </c>
      <c r="AC140" s="29">
        <v>0.45185300000000006</v>
      </c>
      <c r="AD140" s="29">
        <v>0.45185300000000006</v>
      </c>
      <c r="AE140" s="29">
        <v>0.45185300000000006</v>
      </c>
      <c r="AF140" s="29">
        <v>0.45185300000000006</v>
      </c>
      <c r="AG140" s="29">
        <v>0.45185300000000006</v>
      </c>
      <c r="AH140" s="29">
        <v>0.45185300000000006</v>
      </c>
      <c r="AI140" s="29">
        <v>0.45185300000000006</v>
      </c>
      <c r="AJ140" s="29">
        <v>0.45185300000000006</v>
      </c>
      <c r="AK140" s="29">
        <v>0.45185300000000006</v>
      </c>
      <c r="AL140" s="29">
        <v>0.45185300000000006</v>
      </c>
    </row>
    <row r="141" spans="1:38" ht="14.25" hidden="1" customHeight="1" x14ac:dyDescent="0.2">
      <c r="A141" s="5"/>
      <c r="B141" s="5" t="s">
        <v>290</v>
      </c>
      <c r="C141" s="28" t="s">
        <v>88</v>
      </c>
      <c r="D141" s="5" t="s">
        <v>89</v>
      </c>
      <c r="E141" s="28">
        <v>30</v>
      </c>
      <c r="F141" s="5" t="s">
        <v>245</v>
      </c>
      <c r="G141" s="5" t="s">
        <v>291</v>
      </c>
      <c r="H141" s="29" t="s">
        <v>292</v>
      </c>
      <c r="I141" s="29">
        <v>0.3982038</v>
      </c>
      <c r="J141" s="29">
        <v>0.41228359999999997</v>
      </c>
      <c r="K141" s="29">
        <v>0.4263634</v>
      </c>
      <c r="L141" s="29">
        <v>0.44044319999999998</v>
      </c>
      <c r="M141" s="29">
        <v>0.45452299999999995</v>
      </c>
      <c r="N141" s="29">
        <v>0.46860279999999987</v>
      </c>
      <c r="O141" s="29">
        <v>0.48268259999999985</v>
      </c>
      <c r="P141" s="29">
        <v>0.49676239999999983</v>
      </c>
      <c r="Q141" s="29">
        <v>0.5108421999999998</v>
      </c>
      <c r="R141" s="29">
        <v>0.524922</v>
      </c>
      <c r="S141" s="29">
        <v>0.524922</v>
      </c>
      <c r="T141" s="29">
        <v>0.524922</v>
      </c>
      <c r="U141" s="29">
        <v>0.524922</v>
      </c>
      <c r="V141" s="29">
        <v>0.524922</v>
      </c>
      <c r="W141" s="29">
        <v>0.524922</v>
      </c>
      <c r="X141" s="29">
        <v>0.524922</v>
      </c>
      <c r="Y141" s="29">
        <v>0.524922</v>
      </c>
      <c r="Z141" s="29">
        <v>0.524922</v>
      </c>
      <c r="AA141" s="29">
        <v>0.524922</v>
      </c>
      <c r="AB141" s="29">
        <v>0.524922</v>
      </c>
      <c r="AC141" s="29">
        <v>0.524922</v>
      </c>
      <c r="AD141" s="29">
        <v>0.524922</v>
      </c>
      <c r="AE141" s="29">
        <v>0.524922</v>
      </c>
      <c r="AF141" s="29">
        <v>0.524922</v>
      </c>
      <c r="AG141" s="29">
        <v>0.524922</v>
      </c>
      <c r="AH141" s="29">
        <v>0.524922</v>
      </c>
      <c r="AI141" s="29">
        <v>0.524922</v>
      </c>
      <c r="AJ141" s="29">
        <v>0.524922</v>
      </c>
      <c r="AK141" s="29">
        <v>0.524922</v>
      </c>
      <c r="AL141" s="29">
        <v>0.524922</v>
      </c>
    </row>
    <row r="142" spans="1:38" ht="14.25" hidden="1" customHeight="1" x14ac:dyDescent="0.2">
      <c r="A142" s="5"/>
      <c r="B142" s="5" t="s">
        <v>293</v>
      </c>
      <c r="C142" s="28" t="s">
        <v>88</v>
      </c>
      <c r="D142" s="5" t="s">
        <v>93</v>
      </c>
      <c r="E142" s="28">
        <v>30</v>
      </c>
      <c r="F142" s="5" t="s">
        <v>245</v>
      </c>
      <c r="G142" s="5" t="s">
        <v>291</v>
      </c>
      <c r="H142" s="29" t="s">
        <v>292</v>
      </c>
      <c r="I142" s="29">
        <v>0.3982038</v>
      </c>
      <c r="J142" s="29">
        <v>0.41228359999999997</v>
      </c>
      <c r="K142" s="29">
        <v>0.4263634</v>
      </c>
      <c r="L142" s="29">
        <v>0.44044319999999998</v>
      </c>
      <c r="M142" s="29">
        <v>0.45452299999999995</v>
      </c>
      <c r="N142" s="29">
        <v>0.46860279999999987</v>
      </c>
      <c r="O142" s="29">
        <v>0.48268259999999985</v>
      </c>
      <c r="P142" s="29">
        <v>0.49676239999999983</v>
      </c>
      <c r="Q142" s="29">
        <v>0.5108421999999998</v>
      </c>
      <c r="R142" s="29">
        <v>0.524922</v>
      </c>
      <c r="S142" s="29">
        <v>0.524922</v>
      </c>
      <c r="T142" s="29">
        <v>0.524922</v>
      </c>
      <c r="U142" s="29">
        <v>0.524922</v>
      </c>
      <c r="V142" s="29">
        <v>0.524922</v>
      </c>
      <c r="W142" s="29">
        <v>0.524922</v>
      </c>
      <c r="X142" s="29">
        <v>0.524922</v>
      </c>
      <c r="Y142" s="29">
        <v>0.524922</v>
      </c>
      <c r="Z142" s="29">
        <v>0.524922</v>
      </c>
      <c r="AA142" s="29">
        <v>0.524922</v>
      </c>
      <c r="AB142" s="29">
        <v>0.524922</v>
      </c>
      <c r="AC142" s="29">
        <v>0.524922</v>
      </c>
      <c r="AD142" s="29">
        <v>0.524922</v>
      </c>
      <c r="AE142" s="29">
        <v>0.524922</v>
      </c>
      <c r="AF142" s="29">
        <v>0.524922</v>
      </c>
      <c r="AG142" s="29">
        <v>0.524922</v>
      </c>
      <c r="AH142" s="29">
        <v>0.524922</v>
      </c>
      <c r="AI142" s="29">
        <v>0.524922</v>
      </c>
      <c r="AJ142" s="29">
        <v>0.524922</v>
      </c>
      <c r="AK142" s="29">
        <v>0.524922</v>
      </c>
      <c r="AL142" s="29">
        <v>0.524922</v>
      </c>
    </row>
    <row r="143" spans="1:38" ht="14.25" hidden="1" customHeight="1" x14ac:dyDescent="0.2">
      <c r="A143" s="5"/>
      <c r="B143" s="5" t="s">
        <v>294</v>
      </c>
      <c r="C143" s="28" t="s">
        <v>88</v>
      </c>
      <c r="D143" s="5" t="s">
        <v>95</v>
      </c>
      <c r="E143" s="28">
        <v>30</v>
      </c>
      <c r="F143" s="5" t="s">
        <v>245</v>
      </c>
      <c r="G143" s="5" t="s">
        <v>291</v>
      </c>
      <c r="H143" s="29" t="s">
        <v>292</v>
      </c>
      <c r="I143" s="29">
        <v>0.3982038</v>
      </c>
      <c r="J143" s="29">
        <v>0.41228359999999997</v>
      </c>
      <c r="K143" s="29">
        <v>0.4263634</v>
      </c>
      <c r="L143" s="29">
        <v>0.44044319999999998</v>
      </c>
      <c r="M143" s="29">
        <v>0.45452299999999995</v>
      </c>
      <c r="N143" s="29">
        <v>0.46860279999999987</v>
      </c>
      <c r="O143" s="29">
        <v>0.48268259999999985</v>
      </c>
      <c r="P143" s="29">
        <v>0.49676239999999983</v>
      </c>
      <c r="Q143" s="29">
        <v>0.5108421999999998</v>
      </c>
      <c r="R143" s="29">
        <v>0.524922</v>
      </c>
      <c r="S143" s="29">
        <v>0.524922</v>
      </c>
      <c r="T143" s="29">
        <v>0.524922</v>
      </c>
      <c r="U143" s="29">
        <v>0.524922</v>
      </c>
      <c r="V143" s="29">
        <v>0.524922</v>
      </c>
      <c r="W143" s="29">
        <v>0.524922</v>
      </c>
      <c r="X143" s="29">
        <v>0.524922</v>
      </c>
      <c r="Y143" s="29">
        <v>0.524922</v>
      </c>
      <c r="Z143" s="29">
        <v>0.524922</v>
      </c>
      <c r="AA143" s="29">
        <v>0.524922</v>
      </c>
      <c r="AB143" s="29">
        <v>0.524922</v>
      </c>
      <c r="AC143" s="29">
        <v>0.524922</v>
      </c>
      <c r="AD143" s="29">
        <v>0.524922</v>
      </c>
      <c r="AE143" s="29">
        <v>0.524922</v>
      </c>
      <c r="AF143" s="29">
        <v>0.524922</v>
      </c>
      <c r="AG143" s="29">
        <v>0.524922</v>
      </c>
      <c r="AH143" s="29">
        <v>0.524922</v>
      </c>
      <c r="AI143" s="29">
        <v>0.524922</v>
      </c>
      <c r="AJ143" s="29">
        <v>0.524922</v>
      </c>
      <c r="AK143" s="29">
        <v>0.524922</v>
      </c>
      <c r="AL143" s="29">
        <v>0.524922</v>
      </c>
    </row>
    <row r="144" spans="1:38" ht="14.25" hidden="1" customHeight="1" x14ac:dyDescent="0.2">
      <c r="A144" s="5"/>
      <c r="B144" s="5" t="s">
        <v>295</v>
      </c>
      <c r="C144" s="28" t="s">
        <v>88</v>
      </c>
      <c r="D144" s="5" t="s">
        <v>89</v>
      </c>
      <c r="E144" s="28">
        <v>30</v>
      </c>
      <c r="F144" s="5" t="s">
        <v>245</v>
      </c>
      <c r="G144" s="5" t="s">
        <v>296</v>
      </c>
      <c r="H144" s="29" t="s">
        <v>297</v>
      </c>
      <c r="I144" s="29">
        <v>0.37012429999999996</v>
      </c>
      <c r="J144" s="29">
        <v>0.38878759999999996</v>
      </c>
      <c r="K144" s="29">
        <v>0.40745089999999995</v>
      </c>
      <c r="L144" s="29">
        <v>0.42611419999999994</v>
      </c>
      <c r="M144" s="29">
        <v>0.44477749999999994</v>
      </c>
      <c r="N144" s="29">
        <v>0.46344079999999999</v>
      </c>
      <c r="O144" s="29">
        <v>0.48210410000000004</v>
      </c>
      <c r="P144" s="29">
        <v>0.50076740000000008</v>
      </c>
      <c r="Q144" s="29">
        <v>0.51943070000000013</v>
      </c>
      <c r="R144" s="29">
        <v>0.53809400000000007</v>
      </c>
      <c r="S144" s="29">
        <v>0.53809400000000007</v>
      </c>
      <c r="T144" s="29">
        <v>0.53809400000000007</v>
      </c>
      <c r="U144" s="29">
        <v>0.53809400000000007</v>
      </c>
      <c r="V144" s="29">
        <v>0.53809400000000007</v>
      </c>
      <c r="W144" s="29">
        <v>0.53809400000000007</v>
      </c>
      <c r="X144" s="29">
        <v>0.53809400000000007</v>
      </c>
      <c r="Y144" s="29">
        <v>0.53809400000000007</v>
      </c>
      <c r="Z144" s="29">
        <v>0.53809400000000007</v>
      </c>
      <c r="AA144" s="29">
        <v>0.53809400000000007</v>
      </c>
      <c r="AB144" s="29">
        <v>0.53809400000000007</v>
      </c>
      <c r="AC144" s="29">
        <v>0.53809400000000007</v>
      </c>
      <c r="AD144" s="29">
        <v>0.53809400000000007</v>
      </c>
      <c r="AE144" s="29">
        <v>0.53809400000000007</v>
      </c>
      <c r="AF144" s="29">
        <v>0.53809400000000007</v>
      </c>
      <c r="AG144" s="29">
        <v>0.53809400000000007</v>
      </c>
      <c r="AH144" s="29">
        <v>0.53809400000000007</v>
      </c>
      <c r="AI144" s="29">
        <v>0.53809400000000007</v>
      </c>
      <c r="AJ144" s="29">
        <v>0.53809400000000007</v>
      </c>
      <c r="AK144" s="29">
        <v>0.53809400000000007</v>
      </c>
      <c r="AL144" s="29">
        <v>0.53809400000000007</v>
      </c>
    </row>
    <row r="145" spans="1:38" ht="14.25" hidden="1" customHeight="1" x14ac:dyDescent="0.2">
      <c r="A145" s="5"/>
      <c r="B145" s="5" t="s">
        <v>298</v>
      </c>
      <c r="C145" s="28" t="s">
        <v>88</v>
      </c>
      <c r="D145" s="5" t="s">
        <v>93</v>
      </c>
      <c r="E145" s="28">
        <v>30</v>
      </c>
      <c r="F145" s="5" t="s">
        <v>245</v>
      </c>
      <c r="G145" s="5" t="s">
        <v>296</v>
      </c>
      <c r="H145" s="29" t="s">
        <v>297</v>
      </c>
      <c r="I145" s="29">
        <v>0.37012429999999996</v>
      </c>
      <c r="J145" s="29">
        <v>0.38878759999999996</v>
      </c>
      <c r="K145" s="29">
        <v>0.40745089999999995</v>
      </c>
      <c r="L145" s="29">
        <v>0.42611419999999994</v>
      </c>
      <c r="M145" s="29">
        <v>0.44477749999999994</v>
      </c>
      <c r="N145" s="29">
        <v>0.46344079999999999</v>
      </c>
      <c r="O145" s="29">
        <v>0.48210410000000004</v>
      </c>
      <c r="P145" s="29">
        <v>0.50076740000000008</v>
      </c>
      <c r="Q145" s="29">
        <v>0.51943070000000013</v>
      </c>
      <c r="R145" s="29">
        <v>0.53809400000000007</v>
      </c>
      <c r="S145" s="29">
        <v>0.53809400000000007</v>
      </c>
      <c r="T145" s="29">
        <v>0.53809400000000007</v>
      </c>
      <c r="U145" s="29">
        <v>0.53809400000000007</v>
      </c>
      <c r="V145" s="29">
        <v>0.53809400000000007</v>
      </c>
      <c r="W145" s="29">
        <v>0.53809400000000007</v>
      </c>
      <c r="X145" s="29">
        <v>0.53809400000000007</v>
      </c>
      <c r="Y145" s="29">
        <v>0.53809400000000007</v>
      </c>
      <c r="Z145" s="29">
        <v>0.53809400000000007</v>
      </c>
      <c r="AA145" s="29">
        <v>0.53809400000000007</v>
      </c>
      <c r="AB145" s="29">
        <v>0.53809400000000007</v>
      </c>
      <c r="AC145" s="29">
        <v>0.53809400000000007</v>
      </c>
      <c r="AD145" s="29">
        <v>0.53809400000000007</v>
      </c>
      <c r="AE145" s="29">
        <v>0.53809400000000007</v>
      </c>
      <c r="AF145" s="29">
        <v>0.53809400000000007</v>
      </c>
      <c r="AG145" s="29">
        <v>0.53809400000000007</v>
      </c>
      <c r="AH145" s="29">
        <v>0.53809400000000007</v>
      </c>
      <c r="AI145" s="29">
        <v>0.53809400000000007</v>
      </c>
      <c r="AJ145" s="29">
        <v>0.53809400000000007</v>
      </c>
      <c r="AK145" s="29">
        <v>0.53809400000000007</v>
      </c>
      <c r="AL145" s="29">
        <v>0.53809400000000007</v>
      </c>
    </row>
    <row r="146" spans="1:38" ht="14.25" hidden="1" customHeight="1" x14ac:dyDescent="0.2">
      <c r="A146" s="5"/>
      <c r="B146" s="5" t="s">
        <v>299</v>
      </c>
      <c r="C146" s="28" t="s">
        <v>88</v>
      </c>
      <c r="D146" s="5" t="s">
        <v>95</v>
      </c>
      <c r="E146" s="28">
        <v>30</v>
      </c>
      <c r="F146" s="5" t="s">
        <v>245</v>
      </c>
      <c r="G146" s="5" t="s">
        <v>296</v>
      </c>
      <c r="H146" s="29" t="s">
        <v>297</v>
      </c>
      <c r="I146" s="29">
        <v>0.37012429999999996</v>
      </c>
      <c r="J146" s="29">
        <v>0.38878759999999996</v>
      </c>
      <c r="K146" s="29">
        <v>0.40745089999999995</v>
      </c>
      <c r="L146" s="29">
        <v>0.42611419999999994</v>
      </c>
      <c r="M146" s="29">
        <v>0.44477749999999994</v>
      </c>
      <c r="N146" s="29">
        <v>0.46344079999999999</v>
      </c>
      <c r="O146" s="29">
        <v>0.48210410000000004</v>
      </c>
      <c r="P146" s="29">
        <v>0.50076740000000008</v>
      </c>
      <c r="Q146" s="29">
        <v>0.51943070000000013</v>
      </c>
      <c r="R146" s="29">
        <v>0.53809400000000007</v>
      </c>
      <c r="S146" s="29">
        <v>0.53809400000000007</v>
      </c>
      <c r="T146" s="29">
        <v>0.53809400000000007</v>
      </c>
      <c r="U146" s="29">
        <v>0.53809400000000007</v>
      </c>
      <c r="V146" s="29">
        <v>0.53809400000000007</v>
      </c>
      <c r="W146" s="29">
        <v>0.53809400000000007</v>
      </c>
      <c r="X146" s="29">
        <v>0.53809400000000007</v>
      </c>
      <c r="Y146" s="29">
        <v>0.53809400000000007</v>
      </c>
      <c r="Z146" s="29">
        <v>0.53809400000000007</v>
      </c>
      <c r="AA146" s="29">
        <v>0.53809400000000007</v>
      </c>
      <c r="AB146" s="29">
        <v>0.53809400000000007</v>
      </c>
      <c r="AC146" s="29">
        <v>0.53809400000000007</v>
      </c>
      <c r="AD146" s="29">
        <v>0.53809400000000007</v>
      </c>
      <c r="AE146" s="29">
        <v>0.53809400000000007</v>
      </c>
      <c r="AF146" s="29">
        <v>0.53809400000000007</v>
      </c>
      <c r="AG146" s="29">
        <v>0.53809400000000007</v>
      </c>
      <c r="AH146" s="29">
        <v>0.53809400000000007</v>
      </c>
      <c r="AI146" s="29">
        <v>0.53809400000000007</v>
      </c>
      <c r="AJ146" s="29">
        <v>0.53809400000000007</v>
      </c>
      <c r="AK146" s="29">
        <v>0.53809400000000007</v>
      </c>
      <c r="AL146" s="29">
        <v>0.53809400000000007</v>
      </c>
    </row>
    <row r="147" spans="1:38" ht="14.25" hidden="1" customHeight="1" x14ac:dyDescent="0.2">
      <c r="A147" s="5"/>
      <c r="B147" s="5" t="s">
        <v>300</v>
      </c>
      <c r="C147" s="28" t="s">
        <v>88</v>
      </c>
      <c r="D147" s="5" t="s">
        <v>89</v>
      </c>
      <c r="E147" s="28">
        <v>30</v>
      </c>
      <c r="F147" s="5" t="s">
        <v>245</v>
      </c>
      <c r="G147" s="5" t="s">
        <v>301</v>
      </c>
      <c r="H147" s="29" t="s">
        <v>302</v>
      </c>
      <c r="I147" s="29">
        <v>0.42484149999999998</v>
      </c>
      <c r="J147" s="29">
        <v>0.43992700000000001</v>
      </c>
      <c r="K147" s="29">
        <v>0.45501249999999999</v>
      </c>
      <c r="L147" s="29">
        <v>0.47009800000000002</v>
      </c>
      <c r="M147" s="29">
        <v>0.48518350000000005</v>
      </c>
      <c r="N147" s="29">
        <v>0.50026900000000007</v>
      </c>
      <c r="O147" s="29">
        <v>0.51535450000000005</v>
      </c>
      <c r="P147" s="29">
        <v>0.53044000000000013</v>
      </c>
      <c r="Q147" s="29">
        <v>0.54552550000000011</v>
      </c>
      <c r="R147" s="29">
        <v>0.56061099999999997</v>
      </c>
      <c r="S147" s="29">
        <v>0.56061099999999997</v>
      </c>
      <c r="T147" s="29">
        <v>0.56061099999999997</v>
      </c>
      <c r="U147" s="29">
        <v>0.56061099999999997</v>
      </c>
      <c r="V147" s="29">
        <v>0.56061099999999997</v>
      </c>
      <c r="W147" s="29">
        <v>0.56061099999999997</v>
      </c>
      <c r="X147" s="29">
        <v>0.56061099999999997</v>
      </c>
      <c r="Y147" s="29">
        <v>0.56061099999999997</v>
      </c>
      <c r="Z147" s="29">
        <v>0.56061099999999997</v>
      </c>
      <c r="AA147" s="29">
        <v>0.56061099999999997</v>
      </c>
      <c r="AB147" s="29">
        <v>0.56061099999999997</v>
      </c>
      <c r="AC147" s="29">
        <v>0.56061099999999997</v>
      </c>
      <c r="AD147" s="29">
        <v>0.56061099999999997</v>
      </c>
      <c r="AE147" s="29">
        <v>0.56061099999999997</v>
      </c>
      <c r="AF147" s="29">
        <v>0.56061099999999997</v>
      </c>
      <c r="AG147" s="29">
        <v>0.56061099999999997</v>
      </c>
      <c r="AH147" s="29">
        <v>0.56061099999999997</v>
      </c>
      <c r="AI147" s="29">
        <v>0.56061099999999997</v>
      </c>
      <c r="AJ147" s="29">
        <v>0.56061099999999997</v>
      </c>
      <c r="AK147" s="29">
        <v>0.56061099999999997</v>
      </c>
      <c r="AL147" s="29">
        <v>0.56061099999999997</v>
      </c>
    </row>
    <row r="148" spans="1:38" ht="14.25" hidden="1" customHeight="1" x14ac:dyDescent="0.2">
      <c r="A148" s="5"/>
      <c r="B148" s="5" t="s">
        <v>303</v>
      </c>
      <c r="C148" s="28" t="s">
        <v>88</v>
      </c>
      <c r="D148" s="5" t="s">
        <v>93</v>
      </c>
      <c r="E148" s="28">
        <v>30</v>
      </c>
      <c r="F148" s="5" t="s">
        <v>245</v>
      </c>
      <c r="G148" s="5" t="s">
        <v>301</v>
      </c>
      <c r="H148" s="29" t="s">
        <v>302</v>
      </c>
      <c r="I148" s="29">
        <v>0.42484149999999998</v>
      </c>
      <c r="J148" s="29">
        <v>0.43992700000000001</v>
      </c>
      <c r="K148" s="29">
        <v>0.45501249999999999</v>
      </c>
      <c r="L148" s="29">
        <v>0.47009800000000002</v>
      </c>
      <c r="M148" s="29">
        <v>0.48518350000000005</v>
      </c>
      <c r="N148" s="29">
        <v>0.50026900000000007</v>
      </c>
      <c r="O148" s="29">
        <v>0.51535450000000005</v>
      </c>
      <c r="P148" s="29">
        <v>0.53044000000000013</v>
      </c>
      <c r="Q148" s="29">
        <v>0.54552550000000011</v>
      </c>
      <c r="R148" s="29">
        <v>0.56061099999999997</v>
      </c>
      <c r="S148" s="29">
        <v>0.56061099999999997</v>
      </c>
      <c r="T148" s="29">
        <v>0.56061099999999997</v>
      </c>
      <c r="U148" s="29">
        <v>0.56061099999999997</v>
      </c>
      <c r="V148" s="29">
        <v>0.56061099999999997</v>
      </c>
      <c r="W148" s="29">
        <v>0.56061099999999997</v>
      </c>
      <c r="X148" s="29">
        <v>0.56061099999999997</v>
      </c>
      <c r="Y148" s="29">
        <v>0.56061099999999997</v>
      </c>
      <c r="Z148" s="29">
        <v>0.56061099999999997</v>
      </c>
      <c r="AA148" s="29">
        <v>0.56061099999999997</v>
      </c>
      <c r="AB148" s="29">
        <v>0.56061099999999997</v>
      </c>
      <c r="AC148" s="29">
        <v>0.56061099999999997</v>
      </c>
      <c r="AD148" s="29">
        <v>0.56061099999999997</v>
      </c>
      <c r="AE148" s="29">
        <v>0.56061099999999997</v>
      </c>
      <c r="AF148" s="29">
        <v>0.56061099999999997</v>
      </c>
      <c r="AG148" s="29">
        <v>0.56061099999999997</v>
      </c>
      <c r="AH148" s="29">
        <v>0.56061099999999997</v>
      </c>
      <c r="AI148" s="29">
        <v>0.56061099999999997</v>
      </c>
      <c r="AJ148" s="29">
        <v>0.56061099999999997</v>
      </c>
      <c r="AK148" s="29">
        <v>0.56061099999999997</v>
      </c>
      <c r="AL148" s="29">
        <v>0.56061099999999997</v>
      </c>
    </row>
    <row r="149" spans="1:38" ht="14.25" hidden="1" customHeight="1" x14ac:dyDescent="0.2">
      <c r="A149" s="5"/>
      <c r="B149" s="5" t="s">
        <v>304</v>
      </c>
      <c r="C149" s="28" t="s">
        <v>88</v>
      </c>
      <c r="D149" s="5" t="s">
        <v>95</v>
      </c>
      <c r="E149" s="28">
        <v>30</v>
      </c>
      <c r="F149" s="5" t="s">
        <v>245</v>
      </c>
      <c r="G149" s="5" t="s">
        <v>301</v>
      </c>
      <c r="H149" s="29" t="s">
        <v>302</v>
      </c>
      <c r="I149" s="29">
        <v>0.42484149999999998</v>
      </c>
      <c r="J149" s="29">
        <v>0.43992700000000001</v>
      </c>
      <c r="K149" s="29">
        <v>0.45501249999999999</v>
      </c>
      <c r="L149" s="29">
        <v>0.47009800000000002</v>
      </c>
      <c r="M149" s="29">
        <v>0.48518350000000005</v>
      </c>
      <c r="N149" s="29">
        <v>0.50026900000000007</v>
      </c>
      <c r="O149" s="29">
        <v>0.51535450000000005</v>
      </c>
      <c r="P149" s="29">
        <v>0.53044000000000013</v>
      </c>
      <c r="Q149" s="29">
        <v>0.54552550000000011</v>
      </c>
      <c r="R149" s="29">
        <v>0.56061099999999997</v>
      </c>
      <c r="S149" s="29">
        <v>0.56061099999999997</v>
      </c>
      <c r="T149" s="29">
        <v>0.56061099999999997</v>
      </c>
      <c r="U149" s="29">
        <v>0.56061099999999997</v>
      </c>
      <c r="V149" s="29">
        <v>0.56061099999999997</v>
      </c>
      <c r="W149" s="29">
        <v>0.56061099999999997</v>
      </c>
      <c r="X149" s="29">
        <v>0.56061099999999997</v>
      </c>
      <c r="Y149" s="29">
        <v>0.56061099999999997</v>
      </c>
      <c r="Z149" s="29">
        <v>0.56061099999999997</v>
      </c>
      <c r="AA149" s="29">
        <v>0.56061099999999997</v>
      </c>
      <c r="AB149" s="29">
        <v>0.56061099999999997</v>
      </c>
      <c r="AC149" s="29">
        <v>0.56061099999999997</v>
      </c>
      <c r="AD149" s="29">
        <v>0.56061099999999997</v>
      </c>
      <c r="AE149" s="29">
        <v>0.56061099999999997</v>
      </c>
      <c r="AF149" s="29">
        <v>0.56061099999999997</v>
      </c>
      <c r="AG149" s="29">
        <v>0.56061099999999997</v>
      </c>
      <c r="AH149" s="29">
        <v>0.56061099999999997</v>
      </c>
      <c r="AI149" s="29">
        <v>0.56061099999999997</v>
      </c>
      <c r="AJ149" s="29">
        <v>0.56061099999999997</v>
      </c>
      <c r="AK149" s="29">
        <v>0.56061099999999997</v>
      </c>
      <c r="AL149" s="29">
        <v>0.56061099999999997</v>
      </c>
    </row>
    <row r="150" spans="1:38" ht="14.25" hidden="1" customHeight="1" x14ac:dyDescent="0.2">
      <c r="A150" s="5"/>
      <c r="B150" s="5" t="s">
        <v>305</v>
      </c>
      <c r="C150" s="28" t="s">
        <v>88</v>
      </c>
      <c r="D150" s="5" t="s">
        <v>89</v>
      </c>
      <c r="E150" s="28">
        <v>30</v>
      </c>
      <c r="F150" s="5" t="s">
        <v>245</v>
      </c>
      <c r="G150" s="5" t="s">
        <v>306</v>
      </c>
      <c r="H150" s="29" t="s">
        <v>307</v>
      </c>
      <c r="I150" s="29">
        <v>0.34360675000000002</v>
      </c>
      <c r="J150" s="29">
        <v>0.35439799999999999</v>
      </c>
      <c r="K150" s="29">
        <v>0.36518925000000002</v>
      </c>
      <c r="L150" s="29">
        <v>0.3759805</v>
      </c>
      <c r="M150" s="29">
        <v>0.38677174999999997</v>
      </c>
      <c r="N150" s="29">
        <v>0.397563</v>
      </c>
      <c r="O150" s="29">
        <v>0.40835424999999997</v>
      </c>
      <c r="P150" s="29">
        <v>0.4191455</v>
      </c>
      <c r="Q150" s="29">
        <v>0.42993674999999998</v>
      </c>
      <c r="R150" s="29">
        <v>0.44072800000000001</v>
      </c>
      <c r="S150" s="29">
        <v>0.44072800000000001</v>
      </c>
      <c r="T150" s="29">
        <v>0.44072800000000001</v>
      </c>
      <c r="U150" s="29">
        <v>0.44072800000000001</v>
      </c>
      <c r="V150" s="29">
        <v>0.44072800000000001</v>
      </c>
      <c r="W150" s="29">
        <v>0.44072800000000001</v>
      </c>
      <c r="X150" s="29">
        <v>0.44072800000000001</v>
      </c>
      <c r="Y150" s="29">
        <v>0.44072800000000001</v>
      </c>
      <c r="Z150" s="29">
        <v>0.44072800000000001</v>
      </c>
      <c r="AA150" s="29">
        <v>0.44072800000000001</v>
      </c>
      <c r="AB150" s="29">
        <v>0.44072800000000001</v>
      </c>
      <c r="AC150" s="29">
        <v>0.44072800000000001</v>
      </c>
      <c r="AD150" s="29">
        <v>0.44072800000000001</v>
      </c>
      <c r="AE150" s="29">
        <v>0.44072800000000001</v>
      </c>
      <c r="AF150" s="29">
        <v>0.44072800000000001</v>
      </c>
      <c r="AG150" s="29">
        <v>0.44072800000000001</v>
      </c>
      <c r="AH150" s="29">
        <v>0.44072800000000001</v>
      </c>
      <c r="AI150" s="29">
        <v>0.44072800000000001</v>
      </c>
      <c r="AJ150" s="29">
        <v>0.44072800000000001</v>
      </c>
      <c r="AK150" s="29">
        <v>0.44072800000000001</v>
      </c>
      <c r="AL150" s="29">
        <v>0.44072800000000001</v>
      </c>
    </row>
    <row r="151" spans="1:38" ht="14.25" hidden="1" customHeight="1" x14ac:dyDescent="0.2">
      <c r="A151" s="5"/>
      <c r="B151" s="5" t="s">
        <v>308</v>
      </c>
      <c r="C151" s="28" t="s">
        <v>88</v>
      </c>
      <c r="D151" s="5" t="s">
        <v>93</v>
      </c>
      <c r="E151" s="28">
        <v>30</v>
      </c>
      <c r="F151" s="5" t="s">
        <v>245</v>
      </c>
      <c r="G151" s="5" t="s">
        <v>306</v>
      </c>
      <c r="H151" s="29" t="s">
        <v>307</v>
      </c>
      <c r="I151" s="29">
        <v>0.34360675000000002</v>
      </c>
      <c r="J151" s="29">
        <v>0.35439799999999999</v>
      </c>
      <c r="K151" s="29">
        <v>0.36518925000000002</v>
      </c>
      <c r="L151" s="29">
        <v>0.3759805</v>
      </c>
      <c r="M151" s="29">
        <v>0.38677174999999997</v>
      </c>
      <c r="N151" s="29">
        <v>0.397563</v>
      </c>
      <c r="O151" s="29">
        <v>0.40835424999999997</v>
      </c>
      <c r="P151" s="29">
        <v>0.4191455</v>
      </c>
      <c r="Q151" s="29">
        <v>0.42993674999999998</v>
      </c>
      <c r="R151" s="29">
        <v>0.44072800000000001</v>
      </c>
      <c r="S151" s="29">
        <v>0.44072800000000001</v>
      </c>
      <c r="T151" s="29">
        <v>0.44072800000000001</v>
      </c>
      <c r="U151" s="29">
        <v>0.44072800000000001</v>
      </c>
      <c r="V151" s="29">
        <v>0.44072800000000001</v>
      </c>
      <c r="W151" s="29">
        <v>0.44072800000000001</v>
      </c>
      <c r="X151" s="29">
        <v>0.44072800000000001</v>
      </c>
      <c r="Y151" s="29">
        <v>0.44072800000000001</v>
      </c>
      <c r="Z151" s="29">
        <v>0.44072800000000001</v>
      </c>
      <c r="AA151" s="29">
        <v>0.44072800000000001</v>
      </c>
      <c r="AB151" s="29">
        <v>0.44072800000000001</v>
      </c>
      <c r="AC151" s="29">
        <v>0.44072800000000001</v>
      </c>
      <c r="AD151" s="29">
        <v>0.44072800000000001</v>
      </c>
      <c r="AE151" s="29">
        <v>0.44072800000000001</v>
      </c>
      <c r="AF151" s="29">
        <v>0.44072800000000001</v>
      </c>
      <c r="AG151" s="29">
        <v>0.44072800000000001</v>
      </c>
      <c r="AH151" s="29">
        <v>0.44072800000000001</v>
      </c>
      <c r="AI151" s="29">
        <v>0.44072800000000001</v>
      </c>
      <c r="AJ151" s="29">
        <v>0.44072800000000001</v>
      </c>
      <c r="AK151" s="29">
        <v>0.44072800000000001</v>
      </c>
      <c r="AL151" s="29">
        <v>0.44072800000000001</v>
      </c>
    </row>
    <row r="152" spans="1:38" ht="14.25" hidden="1" customHeight="1" x14ac:dyDescent="0.2">
      <c r="A152" s="5"/>
      <c r="B152" s="5" t="s">
        <v>309</v>
      </c>
      <c r="C152" s="28" t="s">
        <v>88</v>
      </c>
      <c r="D152" s="5" t="s">
        <v>95</v>
      </c>
      <c r="E152" s="28">
        <v>30</v>
      </c>
      <c r="F152" s="5" t="s">
        <v>245</v>
      </c>
      <c r="G152" s="5" t="s">
        <v>306</v>
      </c>
      <c r="H152" s="29" t="s">
        <v>307</v>
      </c>
      <c r="I152" s="29">
        <v>0.34360675000000002</v>
      </c>
      <c r="J152" s="29">
        <v>0.35439799999999999</v>
      </c>
      <c r="K152" s="29">
        <v>0.36518925000000002</v>
      </c>
      <c r="L152" s="29">
        <v>0.3759805</v>
      </c>
      <c r="M152" s="29">
        <v>0.38677174999999997</v>
      </c>
      <c r="N152" s="29">
        <v>0.397563</v>
      </c>
      <c r="O152" s="29">
        <v>0.40835424999999997</v>
      </c>
      <c r="P152" s="29">
        <v>0.4191455</v>
      </c>
      <c r="Q152" s="29">
        <v>0.42993674999999998</v>
      </c>
      <c r="R152" s="29">
        <v>0.44072800000000001</v>
      </c>
      <c r="S152" s="29">
        <v>0.44072800000000001</v>
      </c>
      <c r="T152" s="29">
        <v>0.44072800000000001</v>
      </c>
      <c r="U152" s="29">
        <v>0.44072800000000001</v>
      </c>
      <c r="V152" s="29">
        <v>0.44072800000000001</v>
      </c>
      <c r="W152" s="29">
        <v>0.44072800000000001</v>
      </c>
      <c r="X152" s="29">
        <v>0.44072800000000001</v>
      </c>
      <c r="Y152" s="29">
        <v>0.44072800000000001</v>
      </c>
      <c r="Z152" s="29">
        <v>0.44072800000000001</v>
      </c>
      <c r="AA152" s="29">
        <v>0.44072800000000001</v>
      </c>
      <c r="AB152" s="29">
        <v>0.44072800000000001</v>
      </c>
      <c r="AC152" s="29">
        <v>0.44072800000000001</v>
      </c>
      <c r="AD152" s="29">
        <v>0.44072800000000001</v>
      </c>
      <c r="AE152" s="29">
        <v>0.44072800000000001</v>
      </c>
      <c r="AF152" s="29">
        <v>0.44072800000000001</v>
      </c>
      <c r="AG152" s="29">
        <v>0.44072800000000001</v>
      </c>
      <c r="AH152" s="29">
        <v>0.44072800000000001</v>
      </c>
      <c r="AI152" s="29">
        <v>0.44072800000000001</v>
      </c>
      <c r="AJ152" s="29">
        <v>0.44072800000000001</v>
      </c>
      <c r="AK152" s="29">
        <v>0.44072800000000001</v>
      </c>
      <c r="AL152" s="29">
        <v>0.44072800000000001</v>
      </c>
    </row>
    <row r="153" spans="1:38" ht="14.25" hidden="1" customHeight="1" x14ac:dyDescent="0.2">
      <c r="A153" s="5"/>
      <c r="B153" s="5" t="s">
        <v>310</v>
      </c>
      <c r="C153" s="28" t="s">
        <v>88</v>
      </c>
      <c r="D153" s="5" t="s">
        <v>89</v>
      </c>
      <c r="E153" s="28">
        <v>30</v>
      </c>
      <c r="F153" s="5" t="s">
        <v>245</v>
      </c>
      <c r="G153" s="5" t="s">
        <v>311</v>
      </c>
      <c r="H153" s="29" t="s">
        <v>312</v>
      </c>
      <c r="I153" s="29">
        <v>0.38391929999999996</v>
      </c>
      <c r="J153" s="29">
        <v>0.39813259999999995</v>
      </c>
      <c r="K153" s="29">
        <v>0.41234589999999993</v>
      </c>
      <c r="L153" s="29">
        <v>0.42655919999999992</v>
      </c>
      <c r="M153" s="29">
        <v>0.44077249999999996</v>
      </c>
      <c r="N153" s="29">
        <v>0.45498579999999994</v>
      </c>
      <c r="O153" s="29">
        <v>0.46919909999999992</v>
      </c>
      <c r="P153" s="29">
        <v>0.48341239999999996</v>
      </c>
      <c r="Q153" s="29">
        <v>0.4976257</v>
      </c>
      <c r="R153" s="29">
        <v>0.51183899999999993</v>
      </c>
      <c r="S153" s="29">
        <v>0.51183899999999993</v>
      </c>
      <c r="T153" s="29">
        <v>0.51183899999999993</v>
      </c>
      <c r="U153" s="29">
        <v>0.51183899999999993</v>
      </c>
      <c r="V153" s="29">
        <v>0.51183899999999993</v>
      </c>
      <c r="W153" s="29">
        <v>0.51183899999999993</v>
      </c>
      <c r="X153" s="29">
        <v>0.51183899999999993</v>
      </c>
      <c r="Y153" s="29">
        <v>0.51183899999999993</v>
      </c>
      <c r="Z153" s="29">
        <v>0.51183899999999993</v>
      </c>
      <c r="AA153" s="29">
        <v>0.51183899999999993</v>
      </c>
      <c r="AB153" s="29">
        <v>0.51183899999999993</v>
      </c>
      <c r="AC153" s="29">
        <v>0.51183899999999993</v>
      </c>
      <c r="AD153" s="29">
        <v>0.51183899999999993</v>
      </c>
      <c r="AE153" s="29">
        <v>0.51183899999999993</v>
      </c>
      <c r="AF153" s="29">
        <v>0.51183899999999993</v>
      </c>
      <c r="AG153" s="29">
        <v>0.51183899999999993</v>
      </c>
      <c r="AH153" s="29">
        <v>0.51183899999999993</v>
      </c>
      <c r="AI153" s="29">
        <v>0.51183899999999993</v>
      </c>
      <c r="AJ153" s="29">
        <v>0.51183899999999993</v>
      </c>
      <c r="AK153" s="29">
        <v>0.51183899999999993</v>
      </c>
      <c r="AL153" s="29">
        <v>0.51183899999999993</v>
      </c>
    </row>
    <row r="154" spans="1:38" ht="14.25" hidden="1" customHeight="1" x14ac:dyDescent="0.2">
      <c r="A154" s="5"/>
      <c r="B154" s="5" t="s">
        <v>313</v>
      </c>
      <c r="C154" s="28" t="s">
        <v>88</v>
      </c>
      <c r="D154" s="5" t="s">
        <v>93</v>
      </c>
      <c r="E154" s="28">
        <v>30</v>
      </c>
      <c r="F154" s="5" t="s">
        <v>245</v>
      </c>
      <c r="G154" s="5" t="s">
        <v>311</v>
      </c>
      <c r="H154" s="29" t="s">
        <v>312</v>
      </c>
      <c r="I154" s="29">
        <v>0.38391929999999996</v>
      </c>
      <c r="J154" s="29">
        <v>0.39813259999999995</v>
      </c>
      <c r="K154" s="29">
        <v>0.41234589999999993</v>
      </c>
      <c r="L154" s="29">
        <v>0.42655919999999992</v>
      </c>
      <c r="M154" s="29">
        <v>0.44077249999999996</v>
      </c>
      <c r="N154" s="29">
        <v>0.45498579999999994</v>
      </c>
      <c r="O154" s="29">
        <v>0.46919909999999992</v>
      </c>
      <c r="P154" s="29">
        <v>0.48341239999999996</v>
      </c>
      <c r="Q154" s="29">
        <v>0.4976257</v>
      </c>
      <c r="R154" s="29">
        <v>0.51183899999999993</v>
      </c>
      <c r="S154" s="29">
        <v>0.51183899999999993</v>
      </c>
      <c r="T154" s="29">
        <v>0.51183899999999993</v>
      </c>
      <c r="U154" s="29">
        <v>0.51183899999999993</v>
      </c>
      <c r="V154" s="29">
        <v>0.51183899999999993</v>
      </c>
      <c r="W154" s="29">
        <v>0.51183899999999993</v>
      </c>
      <c r="X154" s="29">
        <v>0.51183899999999993</v>
      </c>
      <c r="Y154" s="29">
        <v>0.51183899999999993</v>
      </c>
      <c r="Z154" s="29">
        <v>0.51183899999999993</v>
      </c>
      <c r="AA154" s="29">
        <v>0.51183899999999993</v>
      </c>
      <c r="AB154" s="29">
        <v>0.51183899999999993</v>
      </c>
      <c r="AC154" s="29">
        <v>0.51183899999999993</v>
      </c>
      <c r="AD154" s="29">
        <v>0.51183899999999993</v>
      </c>
      <c r="AE154" s="29">
        <v>0.51183899999999993</v>
      </c>
      <c r="AF154" s="29">
        <v>0.51183899999999993</v>
      </c>
      <c r="AG154" s="29">
        <v>0.51183899999999993</v>
      </c>
      <c r="AH154" s="29">
        <v>0.51183899999999993</v>
      </c>
      <c r="AI154" s="29">
        <v>0.51183899999999993</v>
      </c>
      <c r="AJ154" s="29">
        <v>0.51183899999999993</v>
      </c>
      <c r="AK154" s="29">
        <v>0.51183899999999993</v>
      </c>
      <c r="AL154" s="29">
        <v>0.51183899999999993</v>
      </c>
    </row>
    <row r="155" spans="1:38" ht="14.25" hidden="1" customHeight="1" x14ac:dyDescent="0.2">
      <c r="A155" s="5"/>
      <c r="B155" s="5" t="s">
        <v>314</v>
      </c>
      <c r="C155" s="28" t="s">
        <v>88</v>
      </c>
      <c r="D155" s="5" t="s">
        <v>95</v>
      </c>
      <c r="E155" s="28">
        <v>30</v>
      </c>
      <c r="F155" s="5" t="s">
        <v>245</v>
      </c>
      <c r="G155" s="5" t="s">
        <v>311</v>
      </c>
      <c r="H155" s="29" t="s">
        <v>312</v>
      </c>
      <c r="I155" s="29">
        <v>0.38391929999999996</v>
      </c>
      <c r="J155" s="29">
        <v>0.39813259999999995</v>
      </c>
      <c r="K155" s="29">
        <v>0.41234589999999993</v>
      </c>
      <c r="L155" s="29">
        <v>0.42655919999999992</v>
      </c>
      <c r="M155" s="29">
        <v>0.44077249999999996</v>
      </c>
      <c r="N155" s="29">
        <v>0.45498579999999994</v>
      </c>
      <c r="O155" s="29">
        <v>0.46919909999999992</v>
      </c>
      <c r="P155" s="29">
        <v>0.48341239999999996</v>
      </c>
      <c r="Q155" s="29">
        <v>0.4976257</v>
      </c>
      <c r="R155" s="29">
        <v>0.51183899999999993</v>
      </c>
      <c r="S155" s="29">
        <v>0.51183899999999993</v>
      </c>
      <c r="T155" s="29">
        <v>0.51183899999999993</v>
      </c>
      <c r="U155" s="29">
        <v>0.51183899999999993</v>
      </c>
      <c r="V155" s="29">
        <v>0.51183899999999993</v>
      </c>
      <c r="W155" s="29">
        <v>0.51183899999999993</v>
      </c>
      <c r="X155" s="29">
        <v>0.51183899999999993</v>
      </c>
      <c r="Y155" s="29">
        <v>0.51183899999999993</v>
      </c>
      <c r="Z155" s="29">
        <v>0.51183899999999993</v>
      </c>
      <c r="AA155" s="29">
        <v>0.51183899999999993</v>
      </c>
      <c r="AB155" s="29">
        <v>0.51183899999999993</v>
      </c>
      <c r="AC155" s="29">
        <v>0.51183899999999993</v>
      </c>
      <c r="AD155" s="29">
        <v>0.51183899999999993</v>
      </c>
      <c r="AE155" s="29">
        <v>0.51183899999999993</v>
      </c>
      <c r="AF155" s="29">
        <v>0.51183899999999993</v>
      </c>
      <c r="AG155" s="29">
        <v>0.51183899999999993</v>
      </c>
      <c r="AH155" s="29">
        <v>0.51183899999999993</v>
      </c>
      <c r="AI155" s="29">
        <v>0.51183899999999993</v>
      </c>
      <c r="AJ155" s="29">
        <v>0.51183899999999993</v>
      </c>
      <c r="AK155" s="29">
        <v>0.51183899999999993</v>
      </c>
      <c r="AL155" s="29">
        <v>0.51183899999999993</v>
      </c>
    </row>
    <row r="156" spans="1:38" ht="14.25" hidden="1" customHeight="1" x14ac:dyDescent="0.2">
      <c r="A156" s="5"/>
      <c r="B156" s="5" t="s">
        <v>315</v>
      </c>
      <c r="C156" s="28" t="s">
        <v>88</v>
      </c>
      <c r="D156" s="5" t="s">
        <v>89</v>
      </c>
      <c r="E156" s="28">
        <v>30</v>
      </c>
      <c r="F156" s="5" t="s">
        <v>245</v>
      </c>
      <c r="G156" s="5" t="s">
        <v>316</v>
      </c>
      <c r="H156" s="29" t="s">
        <v>317</v>
      </c>
      <c r="I156" s="29">
        <v>0.35604450000000004</v>
      </c>
      <c r="J156" s="29">
        <v>0.37486800000000003</v>
      </c>
      <c r="K156" s="29">
        <v>0.39369150000000003</v>
      </c>
      <c r="L156" s="29">
        <v>0.41251500000000002</v>
      </c>
      <c r="M156" s="29">
        <v>0.43133850000000001</v>
      </c>
      <c r="N156" s="29">
        <v>0.45016200000000001</v>
      </c>
      <c r="O156" s="29">
        <v>0.46898550000000006</v>
      </c>
      <c r="P156" s="29">
        <v>0.48780900000000005</v>
      </c>
      <c r="Q156" s="29">
        <v>0.50663250000000004</v>
      </c>
      <c r="R156" s="29">
        <v>0.52545600000000003</v>
      </c>
      <c r="S156" s="29">
        <v>0.52545600000000003</v>
      </c>
      <c r="T156" s="29">
        <v>0.52545600000000003</v>
      </c>
      <c r="U156" s="29">
        <v>0.52545600000000003</v>
      </c>
      <c r="V156" s="29">
        <v>0.52545600000000003</v>
      </c>
      <c r="W156" s="29">
        <v>0.52545600000000003</v>
      </c>
      <c r="X156" s="29">
        <v>0.52545600000000003</v>
      </c>
      <c r="Y156" s="29">
        <v>0.52545600000000003</v>
      </c>
      <c r="Z156" s="29">
        <v>0.52545600000000003</v>
      </c>
      <c r="AA156" s="29">
        <v>0.52545600000000003</v>
      </c>
      <c r="AB156" s="29">
        <v>0.52545600000000003</v>
      </c>
      <c r="AC156" s="29">
        <v>0.52545600000000003</v>
      </c>
      <c r="AD156" s="29">
        <v>0.52545600000000003</v>
      </c>
      <c r="AE156" s="29">
        <v>0.52545600000000003</v>
      </c>
      <c r="AF156" s="29">
        <v>0.52545600000000003</v>
      </c>
      <c r="AG156" s="29">
        <v>0.52545600000000003</v>
      </c>
      <c r="AH156" s="29">
        <v>0.52545600000000003</v>
      </c>
      <c r="AI156" s="29">
        <v>0.52545600000000003</v>
      </c>
      <c r="AJ156" s="29">
        <v>0.52545600000000003</v>
      </c>
      <c r="AK156" s="29">
        <v>0.52545600000000003</v>
      </c>
      <c r="AL156" s="29">
        <v>0.52545600000000003</v>
      </c>
    </row>
    <row r="157" spans="1:38" ht="14.25" hidden="1" customHeight="1" x14ac:dyDescent="0.2">
      <c r="A157" s="5"/>
      <c r="B157" s="5" t="s">
        <v>318</v>
      </c>
      <c r="C157" s="28" t="s">
        <v>88</v>
      </c>
      <c r="D157" s="5" t="s">
        <v>93</v>
      </c>
      <c r="E157" s="28">
        <v>30</v>
      </c>
      <c r="F157" s="5" t="s">
        <v>245</v>
      </c>
      <c r="G157" s="5" t="s">
        <v>316</v>
      </c>
      <c r="H157" s="29" t="s">
        <v>317</v>
      </c>
      <c r="I157" s="29">
        <v>0.35604450000000004</v>
      </c>
      <c r="J157" s="29">
        <v>0.37486800000000003</v>
      </c>
      <c r="K157" s="29">
        <v>0.39369150000000003</v>
      </c>
      <c r="L157" s="29">
        <v>0.41251500000000002</v>
      </c>
      <c r="M157" s="29">
        <v>0.43133850000000001</v>
      </c>
      <c r="N157" s="29">
        <v>0.45016200000000001</v>
      </c>
      <c r="O157" s="29">
        <v>0.46898550000000006</v>
      </c>
      <c r="P157" s="29">
        <v>0.48780900000000005</v>
      </c>
      <c r="Q157" s="29">
        <v>0.50663250000000004</v>
      </c>
      <c r="R157" s="29">
        <v>0.52545600000000003</v>
      </c>
      <c r="S157" s="29">
        <v>0.52545600000000003</v>
      </c>
      <c r="T157" s="29">
        <v>0.52545600000000003</v>
      </c>
      <c r="U157" s="29">
        <v>0.52545600000000003</v>
      </c>
      <c r="V157" s="29">
        <v>0.52545600000000003</v>
      </c>
      <c r="W157" s="29">
        <v>0.52545600000000003</v>
      </c>
      <c r="X157" s="29">
        <v>0.52545600000000003</v>
      </c>
      <c r="Y157" s="29">
        <v>0.52545600000000003</v>
      </c>
      <c r="Z157" s="29">
        <v>0.52545600000000003</v>
      </c>
      <c r="AA157" s="29">
        <v>0.52545600000000003</v>
      </c>
      <c r="AB157" s="29">
        <v>0.52545600000000003</v>
      </c>
      <c r="AC157" s="29">
        <v>0.52545600000000003</v>
      </c>
      <c r="AD157" s="29">
        <v>0.52545600000000003</v>
      </c>
      <c r="AE157" s="29">
        <v>0.52545600000000003</v>
      </c>
      <c r="AF157" s="29">
        <v>0.52545600000000003</v>
      </c>
      <c r="AG157" s="29">
        <v>0.52545600000000003</v>
      </c>
      <c r="AH157" s="29">
        <v>0.52545600000000003</v>
      </c>
      <c r="AI157" s="29">
        <v>0.52545600000000003</v>
      </c>
      <c r="AJ157" s="29">
        <v>0.52545600000000003</v>
      </c>
      <c r="AK157" s="29">
        <v>0.52545600000000003</v>
      </c>
      <c r="AL157" s="29">
        <v>0.52545600000000003</v>
      </c>
    </row>
    <row r="158" spans="1:38" ht="14.25" hidden="1" customHeight="1" x14ac:dyDescent="0.2">
      <c r="A158" s="5"/>
      <c r="B158" s="5" t="s">
        <v>319</v>
      </c>
      <c r="C158" s="28" t="s">
        <v>88</v>
      </c>
      <c r="D158" s="5" t="s">
        <v>95</v>
      </c>
      <c r="E158" s="28">
        <v>30</v>
      </c>
      <c r="F158" s="5" t="s">
        <v>245</v>
      </c>
      <c r="G158" s="5" t="s">
        <v>316</v>
      </c>
      <c r="H158" s="29" t="s">
        <v>317</v>
      </c>
      <c r="I158" s="29">
        <v>0.35604450000000004</v>
      </c>
      <c r="J158" s="29">
        <v>0.37486800000000003</v>
      </c>
      <c r="K158" s="29">
        <v>0.39369150000000003</v>
      </c>
      <c r="L158" s="29">
        <v>0.41251500000000002</v>
      </c>
      <c r="M158" s="29">
        <v>0.43133850000000001</v>
      </c>
      <c r="N158" s="29">
        <v>0.45016200000000001</v>
      </c>
      <c r="O158" s="29">
        <v>0.46898550000000006</v>
      </c>
      <c r="P158" s="29">
        <v>0.48780900000000005</v>
      </c>
      <c r="Q158" s="29">
        <v>0.50663250000000004</v>
      </c>
      <c r="R158" s="29">
        <v>0.52545600000000003</v>
      </c>
      <c r="S158" s="29">
        <v>0.52545600000000003</v>
      </c>
      <c r="T158" s="29">
        <v>0.52545600000000003</v>
      </c>
      <c r="U158" s="29">
        <v>0.52545600000000003</v>
      </c>
      <c r="V158" s="29">
        <v>0.52545600000000003</v>
      </c>
      <c r="W158" s="29">
        <v>0.52545600000000003</v>
      </c>
      <c r="X158" s="29">
        <v>0.52545600000000003</v>
      </c>
      <c r="Y158" s="29">
        <v>0.52545600000000003</v>
      </c>
      <c r="Z158" s="29">
        <v>0.52545600000000003</v>
      </c>
      <c r="AA158" s="29">
        <v>0.52545600000000003</v>
      </c>
      <c r="AB158" s="29">
        <v>0.52545600000000003</v>
      </c>
      <c r="AC158" s="29">
        <v>0.52545600000000003</v>
      </c>
      <c r="AD158" s="29">
        <v>0.52545600000000003</v>
      </c>
      <c r="AE158" s="29">
        <v>0.52545600000000003</v>
      </c>
      <c r="AF158" s="29">
        <v>0.52545600000000003</v>
      </c>
      <c r="AG158" s="29">
        <v>0.52545600000000003</v>
      </c>
      <c r="AH158" s="29">
        <v>0.52545600000000003</v>
      </c>
      <c r="AI158" s="29">
        <v>0.52545600000000003</v>
      </c>
      <c r="AJ158" s="29">
        <v>0.52545600000000003</v>
      </c>
      <c r="AK158" s="29">
        <v>0.52545600000000003</v>
      </c>
      <c r="AL158" s="29">
        <v>0.52545600000000003</v>
      </c>
    </row>
    <row r="159" spans="1:38" ht="14.25" hidden="1" customHeight="1" x14ac:dyDescent="0.2">
      <c r="A159" s="5"/>
      <c r="B159" s="5" t="s">
        <v>320</v>
      </c>
      <c r="C159" s="28" t="s">
        <v>88</v>
      </c>
      <c r="D159" s="5" t="s">
        <v>89</v>
      </c>
      <c r="E159" s="28">
        <v>30</v>
      </c>
      <c r="F159" s="5" t="s">
        <v>245</v>
      </c>
      <c r="G159" s="5" t="s">
        <v>321</v>
      </c>
      <c r="H159" s="29" t="s">
        <v>322</v>
      </c>
      <c r="I159" s="29">
        <v>0.41089519999999996</v>
      </c>
      <c r="J159" s="29">
        <v>0.42618539999999994</v>
      </c>
      <c r="K159" s="29">
        <v>0.44147559999999991</v>
      </c>
      <c r="L159" s="29">
        <v>0.45676579999999994</v>
      </c>
      <c r="M159" s="29">
        <v>0.47205599999999992</v>
      </c>
      <c r="N159" s="29">
        <v>0.4873461999999999</v>
      </c>
      <c r="O159" s="29">
        <v>0.50263639999999987</v>
      </c>
      <c r="P159" s="29">
        <v>0.51792659999999979</v>
      </c>
      <c r="Q159" s="29">
        <v>0.53321679999999982</v>
      </c>
      <c r="R159" s="29">
        <v>0.54850699999999997</v>
      </c>
      <c r="S159" s="29">
        <v>0.54850699999999997</v>
      </c>
      <c r="T159" s="29">
        <v>0.54850699999999997</v>
      </c>
      <c r="U159" s="29">
        <v>0.54850699999999997</v>
      </c>
      <c r="V159" s="29">
        <v>0.54850699999999997</v>
      </c>
      <c r="W159" s="29">
        <v>0.54850699999999997</v>
      </c>
      <c r="X159" s="29">
        <v>0.54850699999999997</v>
      </c>
      <c r="Y159" s="29">
        <v>0.54850699999999997</v>
      </c>
      <c r="Z159" s="29">
        <v>0.54850699999999997</v>
      </c>
      <c r="AA159" s="29">
        <v>0.54850699999999997</v>
      </c>
      <c r="AB159" s="29">
        <v>0.54850699999999997</v>
      </c>
      <c r="AC159" s="29">
        <v>0.54850699999999997</v>
      </c>
      <c r="AD159" s="29">
        <v>0.54850699999999997</v>
      </c>
      <c r="AE159" s="29">
        <v>0.54850699999999997</v>
      </c>
      <c r="AF159" s="29">
        <v>0.54850699999999997</v>
      </c>
      <c r="AG159" s="29">
        <v>0.54850699999999997</v>
      </c>
      <c r="AH159" s="29">
        <v>0.54850699999999997</v>
      </c>
      <c r="AI159" s="29">
        <v>0.54850699999999997</v>
      </c>
      <c r="AJ159" s="29">
        <v>0.54850699999999997</v>
      </c>
      <c r="AK159" s="29">
        <v>0.54850699999999997</v>
      </c>
      <c r="AL159" s="29">
        <v>0.54850699999999997</v>
      </c>
    </row>
    <row r="160" spans="1:38" ht="14.25" hidden="1" customHeight="1" x14ac:dyDescent="0.2">
      <c r="A160" s="5"/>
      <c r="B160" s="5" t="s">
        <v>323</v>
      </c>
      <c r="C160" s="28" t="s">
        <v>88</v>
      </c>
      <c r="D160" s="5" t="s">
        <v>93</v>
      </c>
      <c r="E160" s="28">
        <v>30</v>
      </c>
      <c r="F160" s="5" t="s">
        <v>245</v>
      </c>
      <c r="G160" s="5" t="s">
        <v>321</v>
      </c>
      <c r="H160" s="29" t="s">
        <v>322</v>
      </c>
      <c r="I160" s="29">
        <v>0.41089519999999996</v>
      </c>
      <c r="J160" s="29">
        <v>0.42618539999999994</v>
      </c>
      <c r="K160" s="29">
        <v>0.44147559999999991</v>
      </c>
      <c r="L160" s="29">
        <v>0.45676579999999994</v>
      </c>
      <c r="M160" s="29">
        <v>0.47205599999999992</v>
      </c>
      <c r="N160" s="29">
        <v>0.4873461999999999</v>
      </c>
      <c r="O160" s="29">
        <v>0.50263639999999987</v>
      </c>
      <c r="P160" s="29">
        <v>0.51792659999999979</v>
      </c>
      <c r="Q160" s="29">
        <v>0.53321679999999982</v>
      </c>
      <c r="R160" s="29">
        <v>0.54850699999999997</v>
      </c>
      <c r="S160" s="29">
        <v>0.54850699999999997</v>
      </c>
      <c r="T160" s="29">
        <v>0.54850699999999997</v>
      </c>
      <c r="U160" s="29">
        <v>0.54850699999999997</v>
      </c>
      <c r="V160" s="29">
        <v>0.54850699999999997</v>
      </c>
      <c r="W160" s="29">
        <v>0.54850699999999997</v>
      </c>
      <c r="X160" s="29">
        <v>0.54850699999999997</v>
      </c>
      <c r="Y160" s="29">
        <v>0.54850699999999997</v>
      </c>
      <c r="Z160" s="29">
        <v>0.54850699999999997</v>
      </c>
      <c r="AA160" s="29">
        <v>0.54850699999999997</v>
      </c>
      <c r="AB160" s="29">
        <v>0.54850699999999997</v>
      </c>
      <c r="AC160" s="29">
        <v>0.54850699999999997</v>
      </c>
      <c r="AD160" s="29">
        <v>0.54850699999999997</v>
      </c>
      <c r="AE160" s="29">
        <v>0.54850699999999997</v>
      </c>
      <c r="AF160" s="29">
        <v>0.54850699999999997</v>
      </c>
      <c r="AG160" s="29">
        <v>0.54850699999999997</v>
      </c>
      <c r="AH160" s="29">
        <v>0.54850699999999997</v>
      </c>
      <c r="AI160" s="29">
        <v>0.54850699999999997</v>
      </c>
      <c r="AJ160" s="29">
        <v>0.54850699999999997</v>
      </c>
      <c r="AK160" s="29">
        <v>0.54850699999999997</v>
      </c>
      <c r="AL160" s="29">
        <v>0.54850699999999997</v>
      </c>
    </row>
    <row r="161" spans="1:38" ht="14.25" hidden="1" customHeight="1" x14ac:dyDescent="0.2">
      <c r="A161" s="5"/>
      <c r="B161" s="5" t="s">
        <v>324</v>
      </c>
      <c r="C161" s="28" t="s">
        <v>88</v>
      </c>
      <c r="D161" s="5" t="s">
        <v>95</v>
      </c>
      <c r="E161" s="28">
        <v>30</v>
      </c>
      <c r="F161" s="5" t="s">
        <v>245</v>
      </c>
      <c r="G161" s="5" t="s">
        <v>321</v>
      </c>
      <c r="H161" s="29" t="s">
        <v>322</v>
      </c>
      <c r="I161" s="29">
        <v>0.41089519999999996</v>
      </c>
      <c r="J161" s="29">
        <v>0.42618539999999994</v>
      </c>
      <c r="K161" s="29">
        <v>0.44147559999999991</v>
      </c>
      <c r="L161" s="29">
        <v>0.45676579999999994</v>
      </c>
      <c r="M161" s="29">
        <v>0.47205599999999992</v>
      </c>
      <c r="N161" s="29">
        <v>0.4873461999999999</v>
      </c>
      <c r="O161" s="29">
        <v>0.50263639999999987</v>
      </c>
      <c r="P161" s="29">
        <v>0.51792659999999979</v>
      </c>
      <c r="Q161" s="29">
        <v>0.53321679999999982</v>
      </c>
      <c r="R161" s="29">
        <v>0.54850699999999997</v>
      </c>
      <c r="S161" s="29">
        <v>0.54850699999999997</v>
      </c>
      <c r="T161" s="29">
        <v>0.54850699999999997</v>
      </c>
      <c r="U161" s="29">
        <v>0.54850699999999997</v>
      </c>
      <c r="V161" s="29">
        <v>0.54850699999999997</v>
      </c>
      <c r="W161" s="29">
        <v>0.54850699999999997</v>
      </c>
      <c r="X161" s="29">
        <v>0.54850699999999997</v>
      </c>
      <c r="Y161" s="29">
        <v>0.54850699999999997</v>
      </c>
      <c r="Z161" s="29">
        <v>0.54850699999999997</v>
      </c>
      <c r="AA161" s="29">
        <v>0.54850699999999997</v>
      </c>
      <c r="AB161" s="29">
        <v>0.54850699999999997</v>
      </c>
      <c r="AC161" s="29">
        <v>0.54850699999999997</v>
      </c>
      <c r="AD161" s="29">
        <v>0.54850699999999997</v>
      </c>
      <c r="AE161" s="29">
        <v>0.54850699999999997</v>
      </c>
      <c r="AF161" s="29">
        <v>0.54850699999999997</v>
      </c>
      <c r="AG161" s="29">
        <v>0.54850699999999997</v>
      </c>
      <c r="AH161" s="29">
        <v>0.54850699999999997</v>
      </c>
      <c r="AI161" s="29">
        <v>0.54850699999999997</v>
      </c>
      <c r="AJ161" s="29">
        <v>0.54850699999999997</v>
      </c>
      <c r="AK161" s="29">
        <v>0.54850699999999997</v>
      </c>
      <c r="AL161" s="29">
        <v>0.54850699999999997</v>
      </c>
    </row>
    <row r="162" spans="1:38" ht="14.25" hidden="1" customHeight="1" x14ac:dyDescent="0.2">
      <c r="A162" s="5"/>
      <c r="B162" s="5" t="s">
        <v>325</v>
      </c>
      <c r="C162" s="28" t="s">
        <v>88</v>
      </c>
      <c r="D162" s="5" t="s">
        <v>89</v>
      </c>
      <c r="E162" s="28">
        <v>30</v>
      </c>
      <c r="F162" s="5" t="s">
        <v>245</v>
      </c>
      <c r="G162" s="5" t="s">
        <v>326</v>
      </c>
      <c r="H162" s="29" t="s">
        <v>327</v>
      </c>
      <c r="I162" s="29">
        <v>0.32920654999999999</v>
      </c>
      <c r="J162" s="29">
        <v>0.34001559999999997</v>
      </c>
      <c r="K162" s="29">
        <v>0.35082465000000002</v>
      </c>
      <c r="L162" s="29">
        <v>0.3616337</v>
      </c>
      <c r="M162" s="29">
        <v>0.37244275000000004</v>
      </c>
      <c r="N162" s="29">
        <v>0.38325180000000003</v>
      </c>
      <c r="O162" s="29">
        <v>0.39406085000000007</v>
      </c>
      <c r="P162" s="29">
        <v>0.40486990000000006</v>
      </c>
      <c r="Q162" s="29">
        <v>0.4156789500000001</v>
      </c>
      <c r="R162" s="29">
        <v>0.42648800000000003</v>
      </c>
      <c r="S162" s="29">
        <v>0.42648800000000003</v>
      </c>
      <c r="T162" s="29">
        <v>0.42648800000000003</v>
      </c>
      <c r="U162" s="29">
        <v>0.42648800000000003</v>
      </c>
      <c r="V162" s="29">
        <v>0.42648800000000003</v>
      </c>
      <c r="W162" s="29">
        <v>0.42648800000000003</v>
      </c>
      <c r="X162" s="29">
        <v>0.42648800000000003</v>
      </c>
      <c r="Y162" s="29">
        <v>0.42648800000000003</v>
      </c>
      <c r="Z162" s="29">
        <v>0.42648800000000003</v>
      </c>
      <c r="AA162" s="29">
        <v>0.42648800000000003</v>
      </c>
      <c r="AB162" s="29">
        <v>0.42648800000000003</v>
      </c>
      <c r="AC162" s="29">
        <v>0.42648800000000003</v>
      </c>
      <c r="AD162" s="29">
        <v>0.42648800000000003</v>
      </c>
      <c r="AE162" s="29">
        <v>0.42648800000000003</v>
      </c>
      <c r="AF162" s="29">
        <v>0.42648800000000003</v>
      </c>
      <c r="AG162" s="29">
        <v>0.42648800000000003</v>
      </c>
      <c r="AH162" s="29">
        <v>0.42648800000000003</v>
      </c>
      <c r="AI162" s="29">
        <v>0.42648800000000003</v>
      </c>
      <c r="AJ162" s="29">
        <v>0.42648800000000003</v>
      </c>
      <c r="AK162" s="29">
        <v>0.42648800000000003</v>
      </c>
      <c r="AL162" s="29">
        <v>0.42648800000000003</v>
      </c>
    </row>
    <row r="163" spans="1:38" ht="14.25" hidden="1" customHeight="1" x14ac:dyDescent="0.2">
      <c r="A163" s="5"/>
      <c r="B163" s="5" t="s">
        <v>328</v>
      </c>
      <c r="C163" s="28" t="s">
        <v>88</v>
      </c>
      <c r="D163" s="5" t="s">
        <v>93</v>
      </c>
      <c r="E163" s="28">
        <v>30</v>
      </c>
      <c r="F163" s="5" t="s">
        <v>245</v>
      </c>
      <c r="G163" s="5" t="s">
        <v>326</v>
      </c>
      <c r="H163" s="29" t="s">
        <v>327</v>
      </c>
      <c r="I163" s="29">
        <v>0.32920654999999999</v>
      </c>
      <c r="J163" s="29">
        <v>0.34001559999999997</v>
      </c>
      <c r="K163" s="29">
        <v>0.35082465000000002</v>
      </c>
      <c r="L163" s="29">
        <v>0.3616337</v>
      </c>
      <c r="M163" s="29">
        <v>0.37244275000000004</v>
      </c>
      <c r="N163" s="29">
        <v>0.38325180000000003</v>
      </c>
      <c r="O163" s="29">
        <v>0.39406085000000007</v>
      </c>
      <c r="P163" s="29">
        <v>0.40486990000000006</v>
      </c>
      <c r="Q163" s="29">
        <v>0.4156789500000001</v>
      </c>
      <c r="R163" s="29">
        <v>0.42648800000000003</v>
      </c>
      <c r="S163" s="29">
        <v>0.42648800000000003</v>
      </c>
      <c r="T163" s="29">
        <v>0.42648800000000003</v>
      </c>
      <c r="U163" s="29">
        <v>0.42648800000000003</v>
      </c>
      <c r="V163" s="29">
        <v>0.42648800000000003</v>
      </c>
      <c r="W163" s="29">
        <v>0.42648800000000003</v>
      </c>
      <c r="X163" s="29">
        <v>0.42648800000000003</v>
      </c>
      <c r="Y163" s="29">
        <v>0.42648800000000003</v>
      </c>
      <c r="Z163" s="29">
        <v>0.42648800000000003</v>
      </c>
      <c r="AA163" s="29">
        <v>0.42648800000000003</v>
      </c>
      <c r="AB163" s="29">
        <v>0.42648800000000003</v>
      </c>
      <c r="AC163" s="29">
        <v>0.42648800000000003</v>
      </c>
      <c r="AD163" s="29">
        <v>0.42648800000000003</v>
      </c>
      <c r="AE163" s="29">
        <v>0.42648800000000003</v>
      </c>
      <c r="AF163" s="29">
        <v>0.42648800000000003</v>
      </c>
      <c r="AG163" s="29">
        <v>0.42648800000000003</v>
      </c>
      <c r="AH163" s="29">
        <v>0.42648800000000003</v>
      </c>
      <c r="AI163" s="29">
        <v>0.42648800000000003</v>
      </c>
      <c r="AJ163" s="29">
        <v>0.42648800000000003</v>
      </c>
      <c r="AK163" s="29">
        <v>0.42648800000000003</v>
      </c>
      <c r="AL163" s="29">
        <v>0.42648800000000003</v>
      </c>
    </row>
    <row r="164" spans="1:38" ht="14.25" hidden="1" customHeight="1" x14ac:dyDescent="0.2">
      <c r="A164" s="5"/>
      <c r="B164" s="5" t="s">
        <v>329</v>
      </c>
      <c r="C164" s="28" t="s">
        <v>88</v>
      </c>
      <c r="D164" s="5" t="s">
        <v>95</v>
      </c>
      <c r="E164" s="28">
        <v>30</v>
      </c>
      <c r="F164" s="5" t="s">
        <v>245</v>
      </c>
      <c r="G164" s="5" t="s">
        <v>326</v>
      </c>
      <c r="H164" s="29" t="s">
        <v>327</v>
      </c>
      <c r="I164" s="29">
        <v>0.32920654999999999</v>
      </c>
      <c r="J164" s="29">
        <v>0.34001559999999997</v>
      </c>
      <c r="K164" s="29">
        <v>0.35082465000000002</v>
      </c>
      <c r="L164" s="29">
        <v>0.3616337</v>
      </c>
      <c r="M164" s="29">
        <v>0.37244275000000004</v>
      </c>
      <c r="N164" s="29">
        <v>0.38325180000000003</v>
      </c>
      <c r="O164" s="29">
        <v>0.39406085000000007</v>
      </c>
      <c r="P164" s="29">
        <v>0.40486990000000006</v>
      </c>
      <c r="Q164" s="29">
        <v>0.4156789500000001</v>
      </c>
      <c r="R164" s="29">
        <v>0.42648800000000003</v>
      </c>
      <c r="S164" s="29">
        <v>0.42648800000000003</v>
      </c>
      <c r="T164" s="29">
        <v>0.42648800000000003</v>
      </c>
      <c r="U164" s="29">
        <v>0.42648800000000003</v>
      </c>
      <c r="V164" s="29">
        <v>0.42648800000000003</v>
      </c>
      <c r="W164" s="29">
        <v>0.42648800000000003</v>
      </c>
      <c r="X164" s="29">
        <v>0.42648800000000003</v>
      </c>
      <c r="Y164" s="29">
        <v>0.42648800000000003</v>
      </c>
      <c r="Z164" s="29">
        <v>0.42648800000000003</v>
      </c>
      <c r="AA164" s="29">
        <v>0.42648800000000003</v>
      </c>
      <c r="AB164" s="29">
        <v>0.42648800000000003</v>
      </c>
      <c r="AC164" s="29">
        <v>0.42648800000000003</v>
      </c>
      <c r="AD164" s="29">
        <v>0.42648800000000003</v>
      </c>
      <c r="AE164" s="29">
        <v>0.42648800000000003</v>
      </c>
      <c r="AF164" s="29">
        <v>0.42648800000000003</v>
      </c>
      <c r="AG164" s="29">
        <v>0.42648800000000003</v>
      </c>
      <c r="AH164" s="29">
        <v>0.42648800000000003</v>
      </c>
      <c r="AI164" s="29">
        <v>0.42648800000000003</v>
      </c>
      <c r="AJ164" s="29">
        <v>0.42648800000000003</v>
      </c>
      <c r="AK164" s="29">
        <v>0.42648800000000003</v>
      </c>
      <c r="AL164" s="29">
        <v>0.42648800000000003</v>
      </c>
    </row>
    <row r="165" spans="1:38" ht="14.25" hidden="1" customHeight="1" x14ac:dyDescent="0.2">
      <c r="A165" s="5"/>
      <c r="B165" s="5" t="s">
        <v>330</v>
      </c>
      <c r="C165" s="28" t="s">
        <v>88</v>
      </c>
      <c r="D165" s="5" t="s">
        <v>89</v>
      </c>
      <c r="E165" s="28">
        <v>30</v>
      </c>
      <c r="F165" s="5" t="s">
        <v>245</v>
      </c>
      <c r="G165" s="5" t="s">
        <v>331</v>
      </c>
      <c r="H165" s="29" t="s">
        <v>332</v>
      </c>
      <c r="I165" s="29">
        <v>0.3663418</v>
      </c>
      <c r="J165" s="29">
        <v>0.38068859999999999</v>
      </c>
      <c r="K165" s="29">
        <v>0.39503540000000004</v>
      </c>
      <c r="L165" s="29">
        <v>0.40938220000000003</v>
      </c>
      <c r="M165" s="29">
        <v>0.42372900000000008</v>
      </c>
      <c r="N165" s="29">
        <v>0.43807580000000007</v>
      </c>
      <c r="O165" s="29">
        <v>0.45242260000000012</v>
      </c>
      <c r="P165" s="29">
        <v>0.46676940000000011</v>
      </c>
      <c r="Q165" s="29">
        <v>0.48111620000000016</v>
      </c>
      <c r="R165" s="29">
        <v>0.49546299999999999</v>
      </c>
      <c r="S165" s="29">
        <v>0.49546299999999999</v>
      </c>
      <c r="T165" s="29">
        <v>0.49546299999999999</v>
      </c>
      <c r="U165" s="29">
        <v>0.49546299999999999</v>
      </c>
      <c r="V165" s="29">
        <v>0.49546299999999999</v>
      </c>
      <c r="W165" s="29">
        <v>0.49546299999999999</v>
      </c>
      <c r="X165" s="29">
        <v>0.49546299999999999</v>
      </c>
      <c r="Y165" s="29">
        <v>0.49546299999999999</v>
      </c>
      <c r="Z165" s="29">
        <v>0.49546299999999999</v>
      </c>
      <c r="AA165" s="29">
        <v>0.49546299999999999</v>
      </c>
      <c r="AB165" s="29">
        <v>0.49546299999999999</v>
      </c>
      <c r="AC165" s="29">
        <v>0.49546299999999999</v>
      </c>
      <c r="AD165" s="29">
        <v>0.49546299999999999</v>
      </c>
      <c r="AE165" s="29">
        <v>0.49546299999999999</v>
      </c>
      <c r="AF165" s="29">
        <v>0.49546299999999999</v>
      </c>
      <c r="AG165" s="29">
        <v>0.49546299999999999</v>
      </c>
      <c r="AH165" s="29">
        <v>0.49546299999999999</v>
      </c>
      <c r="AI165" s="29">
        <v>0.49546299999999999</v>
      </c>
      <c r="AJ165" s="29">
        <v>0.49546299999999999</v>
      </c>
      <c r="AK165" s="29">
        <v>0.49546299999999999</v>
      </c>
      <c r="AL165" s="29">
        <v>0.49546299999999999</v>
      </c>
    </row>
    <row r="166" spans="1:38" ht="14.25" hidden="1" customHeight="1" x14ac:dyDescent="0.2">
      <c r="A166" s="5"/>
      <c r="B166" s="5" t="s">
        <v>333</v>
      </c>
      <c r="C166" s="28" t="s">
        <v>88</v>
      </c>
      <c r="D166" s="5" t="s">
        <v>93</v>
      </c>
      <c r="E166" s="28">
        <v>30</v>
      </c>
      <c r="F166" s="5" t="s">
        <v>245</v>
      </c>
      <c r="G166" s="5" t="s">
        <v>331</v>
      </c>
      <c r="H166" s="29" t="s">
        <v>332</v>
      </c>
      <c r="I166" s="29">
        <v>0.3663418</v>
      </c>
      <c r="J166" s="29">
        <v>0.38068859999999999</v>
      </c>
      <c r="K166" s="29">
        <v>0.39503540000000004</v>
      </c>
      <c r="L166" s="29">
        <v>0.40938220000000003</v>
      </c>
      <c r="M166" s="29">
        <v>0.42372900000000008</v>
      </c>
      <c r="N166" s="29">
        <v>0.43807580000000007</v>
      </c>
      <c r="O166" s="29">
        <v>0.45242260000000012</v>
      </c>
      <c r="P166" s="29">
        <v>0.46676940000000011</v>
      </c>
      <c r="Q166" s="29">
        <v>0.48111620000000016</v>
      </c>
      <c r="R166" s="29">
        <v>0.49546299999999999</v>
      </c>
      <c r="S166" s="29">
        <v>0.49546299999999999</v>
      </c>
      <c r="T166" s="29">
        <v>0.49546299999999999</v>
      </c>
      <c r="U166" s="29">
        <v>0.49546299999999999</v>
      </c>
      <c r="V166" s="29">
        <v>0.49546299999999999</v>
      </c>
      <c r="W166" s="29">
        <v>0.49546299999999999</v>
      </c>
      <c r="X166" s="29">
        <v>0.49546299999999999</v>
      </c>
      <c r="Y166" s="29">
        <v>0.49546299999999999</v>
      </c>
      <c r="Z166" s="29">
        <v>0.49546299999999999</v>
      </c>
      <c r="AA166" s="29">
        <v>0.49546299999999999</v>
      </c>
      <c r="AB166" s="29">
        <v>0.49546299999999999</v>
      </c>
      <c r="AC166" s="29">
        <v>0.49546299999999999</v>
      </c>
      <c r="AD166" s="29">
        <v>0.49546299999999999</v>
      </c>
      <c r="AE166" s="29">
        <v>0.49546299999999999</v>
      </c>
      <c r="AF166" s="29">
        <v>0.49546299999999999</v>
      </c>
      <c r="AG166" s="29">
        <v>0.49546299999999999</v>
      </c>
      <c r="AH166" s="29">
        <v>0.49546299999999999</v>
      </c>
      <c r="AI166" s="29">
        <v>0.49546299999999999</v>
      </c>
      <c r="AJ166" s="29">
        <v>0.49546299999999999</v>
      </c>
      <c r="AK166" s="29">
        <v>0.49546299999999999</v>
      </c>
      <c r="AL166" s="29">
        <v>0.49546299999999999</v>
      </c>
    </row>
    <row r="167" spans="1:38" ht="14.25" hidden="1" customHeight="1" x14ac:dyDescent="0.2">
      <c r="A167" s="5"/>
      <c r="B167" s="5" t="s">
        <v>334</v>
      </c>
      <c r="C167" s="28" t="s">
        <v>88</v>
      </c>
      <c r="D167" s="5" t="s">
        <v>95</v>
      </c>
      <c r="E167" s="28">
        <v>30</v>
      </c>
      <c r="F167" s="5" t="s">
        <v>245</v>
      </c>
      <c r="G167" s="5" t="s">
        <v>331</v>
      </c>
      <c r="H167" s="29" t="s">
        <v>332</v>
      </c>
      <c r="I167" s="29">
        <v>0.3663418</v>
      </c>
      <c r="J167" s="29">
        <v>0.38068859999999999</v>
      </c>
      <c r="K167" s="29">
        <v>0.39503540000000004</v>
      </c>
      <c r="L167" s="29">
        <v>0.40938220000000003</v>
      </c>
      <c r="M167" s="29">
        <v>0.42372900000000008</v>
      </c>
      <c r="N167" s="29">
        <v>0.43807580000000007</v>
      </c>
      <c r="O167" s="29">
        <v>0.45242260000000012</v>
      </c>
      <c r="P167" s="29">
        <v>0.46676940000000011</v>
      </c>
      <c r="Q167" s="29">
        <v>0.48111620000000016</v>
      </c>
      <c r="R167" s="29">
        <v>0.49546299999999999</v>
      </c>
      <c r="S167" s="29">
        <v>0.49546299999999999</v>
      </c>
      <c r="T167" s="29">
        <v>0.49546299999999999</v>
      </c>
      <c r="U167" s="29">
        <v>0.49546299999999999</v>
      </c>
      <c r="V167" s="29">
        <v>0.49546299999999999</v>
      </c>
      <c r="W167" s="29">
        <v>0.49546299999999999</v>
      </c>
      <c r="X167" s="29">
        <v>0.49546299999999999</v>
      </c>
      <c r="Y167" s="29">
        <v>0.49546299999999999</v>
      </c>
      <c r="Z167" s="29">
        <v>0.49546299999999999</v>
      </c>
      <c r="AA167" s="29">
        <v>0.49546299999999999</v>
      </c>
      <c r="AB167" s="29">
        <v>0.49546299999999999</v>
      </c>
      <c r="AC167" s="29">
        <v>0.49546299999999999</v>
      </c>
      <c r="AD167" s="29">
        <v>0.49546299999999999</v>
      </c>
      <c r="AE167" s="29">
        <v>0.49546299999999999</v>
      </c>
      <c r="AF167" s="29">
        <v>0.49546299999999999</v>
      </c>
      <c r="AG167" s="29">
        <v>0.49546299999999999</v>
      </c>
      <c r="AH167" s="29">
        <v>0.49546299999999999</v>
      </c>
      <c r="AI167" s="29">
        <v>0.49546299999999999</v>
      </c>
      <c r="AJ167" s="29">
        <v>0.49546299999999999</v>
      </c>
      <c r="AK167" s="29">
        <v>0.49546299999999999</v>
      </c>
      <c r="AL167" s="29">
        <v>0.49546299999999999</v>
      </c>
    </row>
    <row r="168" spans="1:38" ht="14.25" hidden="1" customHeight="1" x14ac:dyDescent="0.2">
      <c r="A168" s="5"/>
      <c r="B168" s="5" t="s">
        <v>335</v>
      </c>
      <c r="C168" s="28" t="s">
        <v>88</v>
      </c>
      <c r="D168" s="5" t="s">
        <v>89</v>
      </c>
      <c r="E168" s="28">
        <v>30</v>
      </c>
      <c r="F168" s="5" t="s">
        <v>245</v>
      </c>
      <c r="G168" s="5" t="s">
        <v>336</v>
      </c>
      <c r="H168" s="29" t="s">
        <v>337</v>
      </c>
      <c r="I168" s="29">
        <v>0.33890309999999996</v>
      </c>
      <c r="J168" s="29">
        <v>0.35785119999999998</v>
      </c>
      <c r="K168" s="29">
        <v>0.3767993</v>
      </c>
      <c r="L168" s="29">
        <v>0.39574740000000008</v>
      </c>
      <c r="M168" s="29">
        <v>0.41469550000000011</v>
      </c>
      <c r="N168" s="29">
        <v>0.43364360000000013</v>
      </c>
      <c r="O168" s="29">
        <v>0.45259170000000015</v>
      </c>
      <c r="P168" s="29">
        <v>0.47153980000000018</v>
      </c>
      <c r="Q168" s="29">
        <v>0.4904879000000002</v>
      </c>
      <c r="R168" s="29">
        <v>0.509436</v>
      </c>
      <c r="S168" s="29">
        <v>0.509436</v>
      </c>
      <c r="T168" s="29">
        <v>0.509436</v>
      </c>
      <c r="U168" s="29">
        <v>0.509436</v>
      </c>
      <c r="V168" s="29">
        <v>0.509436</v>
      </c>
      <c r="W168" s="29">
        <v>0.509436</v>
      </c>
      <c r="X168" s="29">
        <v>0.509436</v>
      </c>
      <c r="Y168" s="29">
        <v>0.509436</v>
      </c>
      <c r="Z168" s="29">
        <v>0.509436</v>
      </c>
      <c r="AA168" s="29">
        <v>0.509436</v>
      </c>
      <c r="AB168" s="29">
        <v>0.509436</v>
      </c>
      <c r="AC168" s="29">
        <v>0.509436</v>
      </c>
      <c r="AD168" s="29">
        <v>0.509436</v>
      </c>
      <c r="AE168" s="29">
        <v>0.509436</v>
      </c>
      <c r="AF168" s="29">
        <v>0.509436</v>
      </c>
      <c r="AG168" s="29">
        <v>0.509436</v>
      </c>
      <c r="AH168" s="29">
        <v>0.509436</v>
      </c>
      <c r="AI168" s="29">
        <v>0.509436</v>
      </c>
      <c r="AJ168" s="29">
        <v>0.509436</v>
      </c>
      <c r="AK168" s="29">
        <v>0.509436</v>
      </c>
      <c r="AL168" s="29">
        <v>0.509436</v>
      </c>
    </row>
    <row r="169" spans="1:38" ht="14.25" hidden="1" customHeight="1" x14ac:dyDescent="0.2">
      <c r="A169" s="5"/>
      <c r="B169" s="5" t="s">
        <v>338</v>
      </c>
      <c r="C169" s="28" t="s">
        <v>88</v>
      </c>
      <c r="D169" s="5" t="s">
        <v>93</v>
      </c>
      <c r="E169" s="28">
        <v>30</v>
      </c>
      <c r="F169" s="5" t="s">
        <v>245</v>
      </c>
      <c r="G169" s="5" t="s">
        <v>336</v>
      </c>
      <c r="H169" s="29" t="s">
        <v>337</v>
      </c>
      <c r="I169" s="29">
        <v>0.33890309999999996</v>
      </c>
      <c r="J169" s="29">
        <v>0.35785119999999998</v>
      </c>
      <c r="K169" s="29">
        <v>0.3767993</v>
      </c>
      <c r="L169" s="29">
        <v>0.39574740000000008</v>
      </c>
      <c r="M169" s="29">
        <v>0.41469550000000011</v>
      </c>
      <c r="N169" s="29">
        <v>0.43364360000000013</v>
      </c>
      <c r="O169" s="29">
        <v>0.45259170000000015</v>
      </c>
      <c r="P169" s="29">
        <v>0.47153980000000018</v>
      </c>
      <c r="Q169" s="29">
        <v>0.4904879000000002</v>
      </c>
      <c r="R169" s="29">
        <v>0.509436</v>
      </c>
      <c r="S169" s="29">
        <v>0.509436</v>
      </c>
      <c r="T169" s="29">
        <v>0.509436</v>
      </c>
      <c r="U169" s="29">
        <v>0.509436</v>
      </c>
      <c r="V169" s="29">
        <v>0.509436</v>
      </c>
      <c r="W169" s="29">
        <v>0.509436</v>
      </c>
      <c r="X169" s="29">
        <v>0.509436</v>
      </c>
      <c r="Y169" s="29">
        <v>0.509436</v>
      </c>
      <c r="Z169" s="29">
        <v>0.509436</v>
      </c>
      <c r="AA169" s="29">
        <v>0.509436</v>
      </c>
      <c r="AB169" s="29">
        <v>0.509436</v>
      </c>
      <c r="AC169" s="29">
        <v>0.509436</v>
      </c>
      <c r="AD169" s="29">
        <v>0.509436</v>
      </c>
      <c r="AE169" s="29">
        <v>0.509436</v>
      </c>
      <c r="AF169" s="29">
        <v>0.509436</v>
      </c>
      <c r="AG169" s="29">
        <v>0.509436</v>
      </c>
      <c r="AH169" s="29">
        <v>0.509436</v>
      </c>
      <c r="AI169" s="29">
        <v>0.509436</v>
      </c>
      <c r="AJ169" s="29">
        <v>0.509436</v>
      </c>
      <c r="AK169" s="29">
        <v>0.509436</v>
      </c>
      <c r="AL169" s="29">
        <v>0.509436</v>
      </c>
    </row>
    <row r="170" spans="1:38" ht="14.25" hidden="1" customHeight="1" x14ac:dyDescent="0.2">
      <c r="A170" s="5"/>
      <c r="B170" s="5" t="s">
        <v>339</v>
      </c>
      <c r="C170" s="28" t="s">
        <v>88</v>
      </c>
      <c r="D170" s="5" t="s">
        <v>95</v>
      </c>
      <c r="E170" s="28">
        <v>30</v>
      </c>
      <c r="F170" s="5" t="s">
        <v>245</v>
      </c>
      <c r="G170" s="5" t="s">
        <v>336</v>
      </c>
      <c r="H170" s="29" t="s">
        <v>337</v>
      </c>
      <c r="I170" s="29">
        <v>0.33890309999999996</v>
      </c>
      <c r="J170" s="29">
        <v>0.35785119999999998</v>
      </c>
      <c r="K170" s="29">
        <v>0.3767993</v>
      </c>
      <c r="L170" s="29">
        <v>0.39574740000000008</v>
      </c>
      <c r="M170" s="29">
        <v>0.41469550000000011</v>
      </c>
      <c r="N170" s="29">
        <v>0.43364360000000013</v>
      </c>
      <c r="O170" s="29">
        <v>0.45259170000000015</v>
      </c>
      <c r="P170" s="29">
        <v>0.47153980000000018</v>
      </c>
      <c r="Q170" s="29">
        <v>0.4904879000000002</v>
      </c>
      <c r="R170" s="29">
        <v>0.509436</v>
      </c>
      <c r="S170" s="29">
        <v>0.509436</v>
      </c>
      <c r="T170" s="29">
        <v>0.509436</v>
      </c>
      <c r="U170" s="29">
        <v>0.509436</v>
      </c>
      <c r="V170" s="29">
        <v>0.509436</v>
      </c>
      <c r="W170" s="29">
        <v>0.509436</v>
      </c>
      <c r="X170" s="29">
        <v>0.509436</v>
      </c>
      <c r="Y170" s="29">
        <v>0.509436</v>
      </c>
      <c r="Z170" s="29">
        <v>0.509436</v>
      </c>
      <c r="AA170" s="29">
        <v>0.509436</v>
      </c>
      <c r="AB170" s="29">
        <v>0.509436</v>
      </c>
      <c r="AC170" s="29">
        <v>0.509436</v>
      </c>
      <c r="AD170" s="29">
        <v>0.509436</v>
      </c>
      <c r="AE170" s="29">
        <v>0.509436</v>
      </c>
      <c r="AF170" s="29">
        <v>0.509436</v>
      </c>
      <c r="AG170" s="29">
        <v>0.509436</v>
      </c>
      <c r="AH170" s="29">
        <v>0.509436</v>
      </c>
      <c r="AI170" s="29">
        <v>0.509436</v>
      </c>
      <c r="AJ170" s="29">
        <v>0.509436</v>
      </c>
      <c r="AK170" s="29">
        <v>0.509436</v>
      </c>
      <c r="AL170" s="29">
        <v>0.509436</v>
      </c>
    </row>
    <row r="171" spans="1:38" ht="14.25" hidden="1" customHeight="1" x14ac:dyDescent="0.2">
      <c r="A171" s="5"/>
      <c r="B171" s="5" t="s">
        <v>340</v>
      </c>
      <c r="C171" s="28" t="s">
        <v>88</v>
      </c>
      <c r="D171" s="5" t="s">
        <v>89</v>
      </c>
      <c r="E171" s="28">
        <v>30</v>
      </c>
      <c r="F171" s="5" t="s">
        <v>245</v>
      </c>
      <c r="G171" s="5" t="s">
        <v>341</v>
      </c>
      <c r="H171" s="29" t="s">
        <v>342</v>
      </c>
      <c r="I171" s="29">
        <v>0.39358470000000001</v>
      </c>
      <c r="J171" s="29">
        <v>0.4090974</v>
      </c>
      <c r="K171" s="29">
        <v>0.42461010000000005</v>
      </c>
      <c r="L171" s="29">
        <v>0.44012280000000004</v>
      </c>
      <c r="M171" s="29">
        <v>0.45563550000000003</v>
      </c>
      <c r="N171" s="29">
        <v>0.47114819999999996</v>
      </c>
      <c r="O171" s="29">
        <v>0.48666089999999995</v>
      </c>
      <c r="P171" s="29">
        <v>0.50217359999999989</v>
      </c>
      <c r="Q171" s="29">
        <v>0.51768629999999982</v>
      </c>
      <c r="R171" s="29">
        <v>0.53319899999999998</v>
      </c>
      <c r="S171" s="29">
        <v>0.53319899999999998</v>
      </c>
      <c r="T171" s="29">
        <v>0.53319899999999998</v>
      </c>
      <c r="U171" s="29">
        <v>0.53319899999999998</v>
      </c>
      <c r="V171" s="29">
        <v>0.53319899999999998</v>
      </c>
      <c r="W171" s="29">
        <v>0.53319899999999998</v>
      </c>
      <c r="X171" s="29">
        <v>0.53319899999999998</v>
      </c>
      <c r="Y171" s="29">
        <v>0.53319899999999998</v>
      </c>
      <c r="Z171" s="29">
        <v>0.53319899999999998</v>
      </c>
      <c r="AA171" s="29">
        <v>0.53319899999999998</v>
      </c>
      <c r="AB171" s="29">
        <v>0.53319899999999998</v>
      </c>
      <c r="AC171" s="29">
        <v>0.53319899999999998</v>
      </c>
      <c r="AD171" s="29">
        <v>0.53319899999999998</v>
      </c>
      <c r="AE171" s="29">
        <v>0.53319899999999998</v>
      </c>
      <c r="AF171" s="29">
        <v>0.53319899999999998</v>
      </c>
      <c r="AG171" s="29">
        <v>0.53319899999999998</v>
      </c>
      <c r="AH171" s="29">
        <v>0.53319899999999998</v>
      </c>
      <c r="AI171" s="29">
        <v>0.53319899999999998</v>
      </c>
      <c r="AJ171" s="29">
        <v>0.53319899999999998</v>
      </c>
      <c r="AK171" s="29">
        <v>0.53319899999999998</v>
      </c>
      <c r="AL171" s="29">
        <v>0.53319899999999998</v>
      </c>
    </row>
    <row r="172" spans="1:38" ht="14.25" hidden="1" customHeight="1" x14ac:dyDescent="0.2">
      <c r="A172" s="5"/>
      <c r="B172" s="5" t="s">
        <v>343</v>
      </c>
      <c r="C172" s="28" t="s">
        <v>88</v>
      </c>
      <c r="D172" s="5" t="s">
        <v>93</v>
      </c>
      <c r="E172" s="28">
        <v>30</v>
      </c>
      <c r="F172" s="5" t="s">
        <v>245</v>
      </c>
      <c r="G172" s="5" t="s">
        <v>341</v>
      </c>
      <c r="H172" s="29" t="s">
        <v>342</v>
      </c>
      <c r="I172" s="29">
        <v>0.39358470000000001</v>
      </c>
      <c r="J172" s="29">
        <v>0.4090974</v>
      </c>
      <c r="K172" s="29">
        <v>0.42461010000000005</v>
      </c>
      <c r="L172" s="29">
        <v>0.44012280000000004</v>
      </c>
      <c r="M172" s="29">
        <v>0.45563550000000003</v>
      </c>
      <c r="N172" s="29">
        <v>0.47114819999999996</v>
      </c>
      <c r="O172" s="29">
        <v>0.48666089999999995</v>
      </c>
      <c r="P172" s="29">
        <v>0.50217359999999989</v>
      </c>
      <c r="Q172" s="29">
        <v>0.51768629999999982</v>
      </c>
      <c r="R172" s="29">
        <v>0.53319899999999998</v>
      </c>
      <c r="S172" s="29">
        <v>0.53319899999999998</v>
      </c>
      <c r="T172" s="29">
        <v>0.53319899999999998</v>
      </c>
      <c r="U172" s="29">
        <v>0.53319899999999998</v>
      </c>
      <c r="V172" s="29">
        <v>0.53319899999999998</v>
      </c>
      <c r="W172" s="29">
        <v>0.53319899999999998</v>
      </c>
      <c r="X172" s="29">
        <v>0.53319899999999998</v>
      </c>
      <c r="Y172" s="29">
        <v>0.53319899999999998</v>
      </c>
      <c r="Z172" s="29">
        <v>0.53319899999999998</v>
      </c>
      <c r="AA172" s="29">
        <v>0.53319899999999998</v>
      </c>
      <c r="AB172" s="29">
        <v>0.53319899999999998</v>
      </c>
      <c r="AC172" s="29">
        <v>0.53319899999999998</v>
      </c>
      <c r="AD172" s="29">
        <v>0.53319899999999998</v>
      </c>
      <c r="AE172" s="29">
        <v>0.53319899999999998</v>
      </c>
      <c r="AF172" s="29">
        <v>0.53319899999999998</v>
      </c>
      <c r="AG172" s="29">
        <v>0.53319899999999998</v>
      </c>
      <c r="AH172" s="29">
        <v>0.53319899999999998</v>
      </c>
      <c r="AI172" s="29">
        <v>0.53319899999999998</v>
      </c>
      <c r="AJ172" s="29">
        <v>0.53319899999999998</v>
      </c>
      <c r="AK172" s="29">
        <v>0.53319899999999998</v>
      </c>
      <c r="AL172" s="29">
        <v>0.53319899999999998</v>
      </c>
    </row>
    <row r="173" spans="1:38" ht="14.25" hidden="1" customHeight="1" x14ac:dyDescent="0.2">
      <c r="A173" s="5"/>
      <c r="B173" s="5" t="s">
        <v>344</v>
      </c>
      <c r="C173" s="28" t="s">
        <v>88</v>
      </c>
      <c r="D173" s="5" t="s">
        <v>95</v>
      </c>
      <c r="E173" s="28">
        <v>30</v>
      </c>
      <c r="F173" s="5" t="s">
        <v>245</v>
      </c>
      <c r="G173" s="5" t="s">
        <v>341</v>
      </c>
      <c r="H173" s="29" t="s">
        <v>342</v>
      </c>
      <c r="I173" s="29">
        <v>0.39358470000000001</v>
      </c>
      <c r="J173" s="29">
        <v>0.4090974</v>
      </c>
      <c r="K173" s="29">
        <v>0.42461010000000005</v>
      </c>
      <c r="L173" s="29">
        <v>0.44012280000000004</v>
      </c>
      <c r="M173" s="29">
        <v>0.45563550000000003</v>
      </c>
      <c r="N173" s="29">
        <v>0.47114819999999996</v>
      </c>
      <c r="O173" s="29">
        <v>0.48666089999999995</v>
      </c>
      <c r="P173" s="29">
        <v>0.50217359999999989</v>
      </c>
      <c r="Q173" s="29">
        <v>0.51768629999999982</v>
      </c>
      <c r="R173" s="29">
        <v>0.53319899999999998</v>
      </c>
      <c r="S173" s="29">
        <v>0.53319899999999998</v>
      </c>
      <c r="T173" s="29">
        <v>0.53319899999999998</v>
      </c>
      <c r="U173" s="29">
        <v>0.53319899999999998</v>
      </c>
      <c r="V173" s="29">
        <v>0.53319899999999998</v>
      </c>
      <c r="W173" s="29">
        <v>0.53319899999999998</v>
      </c>
      <c r="X173" s="29">
        <v>0.53319899999999998</v>
      </c>
      <c r="Y173" s="29">
        <v>0.53319899999999998</v>
      </c>
      <c r="Z173" s="29">
        <v>0.53319899999999998</v>
      </c>
      <c r="AA173" s="29">
        <v>0.53319899999999998</v>
      </c>
      <c r="AB173" s="29">
        <v>0.53319899999999998</v>
      </c>
      <c r="AC173" s="29">
        <v>0.53319899999999998</v>
      </c>
      <c r="AD173" s="29">
        <v>0.53319899999999998</v>
      </c>
      <c r="AE173" s="29">
        <v>0.53319899999999998</v>
      </c>
      <c r="AF173" s="29">
        <v>0.53319899999999998</v>
      </c>
      <c r="AG173" s="29">
        <v>0.53319899999999998</v>
      </c>
      <c r="AH173" s="29">
        <v>0.53319899999999998</v>
      </c>
      <c r="AI173" s="29">
        <v>0.53319899999999998</v>
      </c>
      <c r="AJ173" s="29">
        <v>0.53319899999999998</v>
      </c>
      <c r="AK173" s="29">
        <v>0.53319899999999998</v>
      </c>
      <c r="AL173" s="29">
        <v>0.53319899999999998</v>
      </c>
    </row>
    <row r="174" spans="1:38" ht="14.25" hidden="1" customHeight="1" x14ac:dyDescent="0.2">
      <c r="A174" s="5"/>
      <c r="B174" s="5" t="s">
        <v>345</v>
      </c>
      <c r="C174" s="28" t="s">
        <v>88</v>
      </c>
      <c r="D174" s="5" t="s">
        <v>89</v>
      </c>
      <c r="E174" s="28">
        <v>30</v>
      </c>
      <c r="F174" s="5" t="s">
        <v>245</v>
      </c>
      <c r="G174" s="5" t="s">
        <v>346</v>
      </c>
      <c r="H174" s="29" t="s">
        <v>347</v>
      </c>
      <c r="I174" s="29">
        <v>0.30730365000000004</v>
      </c>
      <c r="J174" s="29">
        <v>0.31810379999999999</v>
      </c>
      <c r="K174" s="29">
        <v>0.32890395</v>
      </c>
      <c r="L174" s="29">
        <v>0.33970410000000001</v>
      </c>
      <c r="M174" s="29">
        <v>0.35050425000000002</v>
      </c>
      <c r="N174" s="29">
        <v>0.36130440000000003</v>
      </c>
      <c r="O174" s="29">
        <v>0.37210455000000003</v>
      </c>
      <c r="P174" s="29">
        <v>0.38290470000000004</v>
      </c>
      <c r="Q174" s="29">
        <v>0.39370485000000005</v>
      </c>
      <c r="R174" s="29">
        <v>0.404505</v>
      </c>
      <c r="S174" s="29">
        <v>0.404505</v>
      </c>
      <c r="T174" s="29">
        <v>0.404505</v>
      </c>
      <c r="U174" s="29">
        <v>0.404505</v>
      </c>
      <c r="V174" s="29">
        <v>0.404505</v>
      </c>
      <c r="W174" s="29">
        <v>0.404505</v>
      </c>
      <c r="X174" s="29">
        <v>0.404505</v>
      </c>
      <c r="Y174" s="29">
        <v>0.404505</v>
      </c>
      <c r="Z174" s="29">
        <v>0.404505</v>
      </c>
      <c r="AA174" s="29">
        <v>0.404505</v>
      </c>
      <c r="AB174" s="29">
        <v>0.404505</v>
      </c>
      <c r="AC174" s="29">
        <v>0.404505</v>
      </c>
      <c r="AD174" s="29">
        <v>0.404505</v>
      </c>
      <c r="AE174" s="29">
        <v>0.404505</v>
      </c>
      <c r="AF174" s="29">
        <v>0.404505</v>
      </c>
      <c r="AG174" s="29">
        <v>0.404505</v>
      </c>
      <c r="AH174" s="29">
        <v>0.404505</v>
      </c>
      <c r="AI174" s="29">
        <v>0.404505</v>
      </c>
      <c r="AJ174" s="29">
        <v>0.404505</v>
      </c>
      <c r="AK174" s="29">
        <v>0.404505</v>
      </c>
      <c r="AL174" s="29">
        <v>0.404505</v>
      </c>
    </row>
    <row r="175" spans="1:38" ht="14.25" hidden="1" customHeight="1" x14ac:dyDescent="0.2">
      <c r="A175" s="5"/>
      <c r="B175" s="5" t="s">
        <v>348</v>
      </c>
      <c r="C175" s="28" t="s">
        <v>88</v>
      </c>
      <c r="D175" s="5" t="s">
        <v>93</v>
      </c>
      <c r="E175" s="28">
        <v>30</v>
      </c>
      <c r="F175" s="5" t="s">
        <v>245</v>
      </c>
      <c r="G175" s="5" t="s">
        <v>346</v>
      </c>
      <c r="H175" s="29" t="s">
        <v>347</v>
      </c>
      <c r="I175" s="29">
        <v>0.30730365000000004</v>
      </c>
      <c r="J175" s="29">
        <v>0.31810379999999999</v>
      </c>
      <c r="K175" s="29">
        <v>0.32890395</v>
      </c>
      <c r="L175" s="29">
        <v>0.33970410000000001</v>
      </c>
      <c r="M175" s="29">
        <v>0.35050425000000002</v>
      </c>
      <c r="N175" s="29">
        <v>0.36130440000000003</v>
      </c>
      <c r="O175" s="29">
        <v>0.37210455000000003</v>
      </c>
      <c r="P175" s="29">
        <v>0.38290470000000004</v>
      </c>
      <c r="Q175" s="29">
        <v>0.39370485000000005</v>
      </c>
      <c r="R175" s="29">
        <v>0.404505</v>
      </c>
      <c r="S175" s="29">
        <v>0.404505</v>
      </c>
      <c r="T175" s="29">
        <v>0.404505</v>
      </c>
      <c r="U175" s="29">
        <v>0.404505</v>
      </c>
      <c r="V175" s="29">
        <v>0.404505</v>
      </c>
      <c r="W175" s="29">
        <v>0.404505</v>
      </c>
      <c r="X175" s="29">
        <v>0.404505</v>
      </c>
      <c r="Y175" s="29">
        <v>0.404505</v>
      </c>
      <c r="Z175" s="29">
        <v>0.404505</v>
      </c>
      <c r="AA175" s="29">
        <v>0.404505</v>
      </c>
      <c r="AB175" s="29">
        <v>0.404505</v>
      </c>
      <c r="AC175" s="29">
        <v>0.404505</v>
      </c>
      <c r="AD175" s="29">
        <v>0.404505</v>
      </c>
      <c r="AE175" s="29">
        <v>0.404505</v>
      </c>
      <c r="AF175" s="29">
        <v>0.404505</v>
      </c>
      <c r="AG175" s="29">
        <v>0.404505</v>
      </c>
      <c r="AH175" s="29">
        <v>0.404505</v>
      </c>
      <c r="AI175" s="29">
        <v>0.404505</v>
      </c>
      <c r="AJ175" s="29">
        <v>0.404505</v>
      </c>
      <c r="AK175" s="29">
        <v>0.404505</v>
      </c>
      <c r="AL175" s="29">
        <v>0.404505</v>
      </c>
    </row>
    <row r="176" spans="1:38" ht="14.25" hidden="1" customHeight="1" x14ac:dyDescent="0.2">
      <c r="A176" s="5"/>
      <c r="B176" s="5" t="s">
        <v>349</v>
      </c>
      <c r="C176" s="28" t="s">
        <v>88</v>
      </c>
      <c r="D176" s="5" t="s">
        <v>95</v>
      </c>
      <c r="E176" s="28">
        <v>30</v>
      </c>
      <c r="F176" s="5" t="s">
        <v>245</v>
      </c>
      <c r="G176" s="5" t="s">
        <v>346</v>
      </c>
      <c r="H176" s="29" t="s">
        <v>347</v>
      </c>
      <c r="I176" s="29">
        <v>0.30730365000000004</v>
      </c>
      <c r="J176" s="29">
        <v>0.31810379999999999</v>
      </c>
      <c r="K176" s="29">
        <v>0.32890395</v>
      </c>
      <c r="L176" s="29">
        <v>0.33970410000000001</v>
      </c>
      <c r="M176" s="29">
        <v>0.35050425000000002</v>
      </c>
      <c r="N176" s="29">
        <v>0.36130440000000003</v>
      </c>
      <c r="O176" s="29">
        <v>0.37210455000000003</v>
      </c>
      <c r="P176" s="29">
        <v>0.38290470000000004</v>
      </c>
      <c r="Q176" s="29">
        <v>0.39370485000000005</v>
      </c>
      <c r="R176" s="29">
        <v>0.404505</v>
      </c>
      <c r="S176" s="29">
        <v>0.404505</v>
      </c>
      <c r="T176" s="29">
        <v>0.404505</v>
      </c>
      <c r="U176" s="29">
        <v>0.404505</v>
      </c>
      <c r="V176" s="29">
        <v>0.404505</v>
      </c>
      <c r="W176" s="29">
        <v>0.404505</v>
      </c>
      <c r="X176" s="29">
        <v>0.404505</v>
      </c>
      <c r="Y176" s="29">
        <v>0.404505</v>
      </c>
      <c r="Z176" s="29">
        <v>0.404505</v>
      </c>
      <c r="AA176" s="29">
        <v>0.404505</v>
      </c>
      <c r="AB176" s="29">
        <v>0.404505</v>
      </c>
      <c r="AC176" s="29">
        <v>0.404505</v>
      </c>
      <c r="AD176" s="29">
        <v>0.404505</v>
      </c>
      <c r="AE176" s="29">
        <v>0.404505</v>
      </c>
      <c r="AF176" s="29">
        <v>0.404505</v>
      </c>
      <c r="AG176" s="29">
        <v>0.404505</v>
      </c>
      <c r="AH176" s="29">
        <v>0.404505</v>
      </c>
      <c r="AI176" s="29">
        <v>0.404505</v>
      </c>
      <c r="AJ176" s="29">
        <v>0.404505</v>
      </c>
      <c r="AK176" s="29">
        <v>0.404505</v>
      </c>
      <c r="AL176" s="29">
        <v>0.404505</v>
      </c>
    </row>
    <row r="177" spans="1:38" ht="14.25" hidden="1" customHeight="1" x14ac:dyDescent="0.2">
      <c r="A177" s="5"/>
      <c r="B177" s="5" t="s">
        <v>350</v>
      </c>
      <c r="C177" s="28" t="s">
        <v>88</v>
      </c>
      <c r="D177" s="5" t="s">
        <v>89</v>
      </c>
      <c r="E177" s="28">
        <v>30</v>
      </c>
      <c r="F177" s="5" t="s">
        <v>245</v>
      </c>
      <c r="G177" s="5" t="s">
        <v>351</v>
      </c>
      <c r="H177" s="29" t="s">
        <v>352</v>
      </c>
      <c r="I177" s="29">
        <v>0.34020249999999996</v>
      </c>
      <c r="J177" s="29">
        <v>0.35466499999999995</v>
      </c>
      <c r="K177" s="29">
        <v>0.36912749999999994</v>
      </c>
      <c r="L177" s="29">
        <v>0.38358999999999993</v>
      </c>
      <c r="M177" s="29">
        <v>0.39805249999999992</v>
      </c>
      <c r="N177" s="29">
        <v>0.41251499999999991</v>
      </c>
      <c r="O177" s="29">
        <v>0.4269774999999999</v>
      </c>
      <c r="P177" s="29">
        <v>0.44143999999999989</v>
      </c>
      <c r="Q177" s="29">
        <v>0.45590249999999988</v>
      </c>
      <c r="R177" s="29">
        <v>0.47036499999999998</v>
      </c>
      <c r="S177" s="29">
        <v>0.47036499999999998</v>
      </c>
      <c r="T177" s="29">
        <v>0.47036499999999998</v>
      </c>
      <c r="U177" s="29">
        <v>0.47036499999999998</v>
      </c>
      <c r="V177" s="29">
        <v>0.47036499999999998</v>
      </c>
      <c r="W177" s="29">
        <v>0.47036499999999998</v>
      </c>
      <c r="X177" s="29">
        <v>0.47036499999999998</v>
      </c>
      <c r="Y177" s="29">
        <v>0.47036499999999998</v>
      </c>
      <c r="Z177" s="29">
        <v>0.47036499999999998</v>
      </c>
      <c r="AA177" s="29">
        <v>0.47036499999999998</v>
      </c>
      <c r="AB177" s="29">
        <v>0.47036499999999998</v>
      </c>
      <c r="AC177" s="29">
        <v>0.47036499999999998</v>
      </c>
      <c r="AD177" s="29">
        <v>0.47036499999999998</v>
      </c>
      <c r="AE177" s="29">
        <v>0.47036499999999998</v>
      </c>
      <c r="AF177" s="29">
        <v>0.47036499999999998</v>
      </c>
      <c r="AG177" s="29">
        <v>0.47036499999999998</v>
      </c>
      <c r="AH177" s="29">
        <v>0.47036499999999998</v>
      </c>
      <c r="AI177" s="29">
        <v>0.47036499999999998</v>
      </c>
      <c r="AJ177" s="29">
        <v>0.47036499999999998</v>
      </c>
      <c r="AK177" s="29">
        <v>0.47036499999999998</v>
      </c>
      <c r="AL177" s="29">
        <v>0.47036499999999998</v>
      </c>
    </row>
    <row r="178" spans="1:38" ht="14.25" hidden="1" customHeight="1" x14ac:dyDescent="0.2">
      <c r="A178" s="5"/>
      <c r="B178" s="5" t="s">
        <v>353</v>
      </c>
      <c r="C178" s="28" t="s">
        <v>88</v>
      </c>
      <c r="D178" s="5" t="s">
        <v>93</v>
      </c>
      <c r="E178" s="28">
        <v>30</v>
      </c>
      <c r="F178" s="5" t="s">
        <v>245</v>
      </c>
      <c r="G178" s="5" t="s">
        <v>351</v>
      </c>
      <c r="H178" s="29" t="s">
        <v>352</v>
      </c>
      <c r="I178" s="29">
        <v>0.34020249999999996</v>
      </c>
      <c r="J178" s="29">
        <v>0.35466499999999995</v>
      </c>
      <c r="K178" s="29">
        <v>0.36912749999999994</v>
      </c>
      <c r="L178" s="29">
        <v>0.38358999999999993</v>
      </c>
      <c r="M178" s="29">
        <v>0.39805249999999992</v>
      </c>
      <c r="N178" s="29">
        <v>0.41251499999999991</v>
      </c>
      <c r="O178" s="29">
        <v>0.4269774999999999</v>
      </c>
      <c r="P178" s="29">
        <v>0.44143999999999989</v>
      </c>
      <c r="Q178" s="29">
        <v>0.45590249999999988</v>
      </c>
      <c r="R178" s="29">
        <v>0.47036499999999998</v>
      </c>
      <c r="S178" s="29">
        <v>0.47036499999999998</v>
      </c>
      <c r="T178" s="29">
        <v>0.47036499999999998</v>
      </c>
      <c r="U178" s="29">
        <v>0.47036499999999998</v>
      </c>
      <c r="V178" s="29">
        <v>0.47036499999999998</v>
      </c>
      <c r="W178" s="29">
        <v>0.47036499999999998</v>
      </c>
      <c r="X178" s="29">
        <v>0.47036499999999998</v>
      </c>
      <c r="Y178" s="29">
        <v>0.47036499999999998</v>
      </c>
      <c r="Z178" s="29">
        <v>0.47036499999999998</v>
      </c>
      <c r="AA178" s="29">
        <v>0.47036499999999998</v>
      </c>
      <c r="AB178" s="29">
        <v>0.47036499999999998</v>
      </c>
      <c r="AC178" s="29">
        <v>0.47036499999999998</v>
      </c>
      <c r="AD178" s="29">
        <v>0.47036499999999998</v>
      </c>
      <c r="AE178" s="29">
        <v>0.47036499999999998</v>
      </c>
      <c r="AF178" s="29">
        <v>0.47036499999999998</v>
      </c>
      <c r="AG178" s="29">
        <v>0.47036499999999998</v>
      </c>
      <c r="AH178" s="29">
        <v>0.47036499999999998</v>
      </c>
      <c r="AI178" s="29">
        <v>0.47036499999999998</v>
      </c>
      <c r="AJ178" s="29">
        <v>0.47036499999999998</v>
      </c>
      <c r="AK178" s="29">
        <v>0.47036499999999998</v>
      </c>
      <c r="AL178" s="29">
        <v>0.47036499999999998</v>
      </c>
    </row>
    <row r="179" spans="1:38" ht="14.25" hidden="1" customHeight="1" x14ac:dyDescent="0.2">
      <c r="A179" s="5"/>
      <c r="B179" s="5" t="s">
        <v>354</v>
      </c>
      <c r="C179" s="28" t="s">
        <v>88</v>
      </c>
      <c r="D179" s="5" t="s">
        <v>95</v>
      </c>
      <c r="E179" s="28">
        <v>30</v>
      </c>
      <c r="F179" s="5" t="s">
        <v>245</v>
      </c>
      <c r="G179" s="5" t="s">
        <v>351</v>
      </c>
      <c r="H179" s="29" t="s">
        <v>352</v>
      </c>
      <c r="I179" s="29">
        <v>0.34020249999999996</v>
      </c>
      <c r="J179" s="29">
        <v>0.35466499999999995</v>
      </c>
      <c r="K179" s="29">
        <v>0.36912749999999994</v>
      </c>
      <c r="L179" s="29">
        <v>0.38358999999999993</v>
      </c>
      <c r="M179" s="29">
        <v>0.39805249999999992</v>
      </c>
      <c r="N179" s="29">
        <v>0.41251499999999991</v>
      </c>
      <c r="O179" s="29">
        <v>0.4269774999999999</v>
      </c>
      <c r="P179" s="29">
        <v>0.44143999999999989</v>
      </c>
      <c r="Q179" s="29">
        <v>0.45590249999999988</v>
      </c>
      <c r="R179" s="29">
        <v>0.47036499999999998</v>
      </c>
      <c r="S179" s="29">
        <v>0.47036499999999998</v>
      </c>
      <c r="T179" s="29">
        <v>0.47036499999999998</v>
      </c>
      <c r="U179" s="29">
        <v>0.47036499999999998</v>
      </c>
      <c r="V179" s="29">
        <v>0.47036499999999998</v>
      </c>
      <c r="W179" s="29">
        <v>0.47036499999999998</v>
      </c>
      <c r="X179" s="29">
        <v>0.47036499999999998</v>
      </c>
      <c r="Y179" s="29">
        <v>0.47036499999999998</v>
      </c>
      <c r="Z179" s="29">
        <v>0.47036499999999998</v>
      </c>
      <c r="AA179" s="29">
        <v>0.47036499999999998</v>
      </c>
      <c r="AB179" s="29">
        <v>0.47036499999999998</v>
      </c>
      <c r="AC179" s="29">
        <v>0.47036499999999998</v>
      </c>
      <c r="AD179" s="29">
        <v>0.47036499999999998</v>
      </c>
      <c r="AE179" s="29">
        <v>0.47036499999999998</v>
      </c>
      <c r="AF179" s="29">
        <v>0.47036499999999998</v>
      </c>
      <c r="AG179" s="29">
        <v>0.47036499999999998</v>
      </c>
      <c r="AH179" s="29">
        <v>0.47036499999999998</v>
      </c>
      <c r="AI179" s="29">
        <v>0.47036499999999998</v>
      </c>
      <c r="AJ179" s="29">
        <v>0.47036499999999998</v>
      </c>
      <c r="AK179" s="29">
        <v>0.47036499999999998</v>
      </c>
      <c r="AL179" s="29">
        <v>0.47036499999999998</v>
      </c>
    </row>
    <row r="180" spans="1:38" ht="14.25" hidden="1" customHeight="1" x14ac:dyDescent="0.2">
      <c r="A180" s="5"/>
      <c r="B180" s="5" t="s">
        <v>355</v>
      </c>
      <c r="C180" s="28" t="s">
        <v>88</v>
      </c>
      <c r="D180" s="5" t="s">
        <v>89</v>
      </c>
      <c r="E180" s="28">
        <v>30</v>
      </c>
      <c r="F180" s="5" t="s">
        <v>245</v>
      </c>
      <c r="G180" s="5" t="s">
        <v>356</v>
      </c>
      <c r="H180" s="29" t="s">
        <v>357</v>
      </c>
      <c r="I180" s="29">
        <v>0.31329780000000002</v>
      </c>
      <c r="J180" s="29">
        <v>0.33236159999999998</v>
      </c>
      <c r="K180" s="29">
        <v>0.3514254</v>
      </c>
      <c r="L180" s="29">
        <v>0.37048919999999996</v>
      </c>
      <c r="M180" s="29">
        <v>0.38955299999999998</v>
      </c>
      <c r="N180" s="29">
        <v>0.4086168</v>
      </c>
      <c r="O180" s="29">
        <v>0.42768059999999997</v>
      </c>
      <c r="P180" s="29">
        <v>0.44674439999999999</v>
      </c>
      <c r="Q180" s="29">
        <v>0.46580819999999995</v>
      </c>
      <c r="R180" s="29">
        <v>0.48487199999999997</v>
      </c>
      <c r="S180" s="29">
        <v>0.48487199999999997</v>
      </c>
      <c r="T180" s="29">
        <v>0.48487199999999997</v>
      </c>
      <c r="U180" s="29">
        <v>0.48487199999999997</v>
      </c>
      <c r="V180" s="29">
        <v>0.48487199999999997</v>
      </c>
      <c r="W180" s="29">
        <v>0.48487199999999997</v>
      </c>
      <c r="X180" s="29">
        <v>0.48487199999999997</v>
      </c>
      <c r="Y180" s="29">
        <v>0.48487199999999997</v>
      </c>
      <c r="Z180" s="29">
        <v>0.48487199999999997</v>
      </c>
      <c r="AA180" s="29">
        <v>0.48487199999999997</v>
      </c>
      <c r="AB180" s="29">
        <v>0.48487199999999997</v>
      </c>
      <c r="AC180" s="29">
        <v>0.48487199999999997</v>
      </c>
      <c r="AD180" s="29">
        <v>0.48487199999999997</v>
      </c>
      <c r="AE180" s="29">
        <v>0.48487199999999997</v>
      </c>
      <c r="AF180" s="29">
        <v>0.48487199999999997</v>
      </c>
      <c r="AG180" s="29">
        <v>0.48487199999999997</v>
      </c>
      <c r="AH180" s="29">
        <v>0.48487199999999997</v>
      </c>
      <c r="AI180" s="29">
        <v>0.48487199999999997</v>
      </c>
      <c r="AJ180" s="29">
        <v>0.48487199999999997</v>
      </c>
      <c r="AK180" s="29">
        <v>0.48487199999999997</v>
      </c>
      <c r="AL180" s="29">
        <v>0.48487199999999997</v>
      </c>
    </row>
    <row r="181" spans="1:38" ht="14.25" hidden="1" customHeight="1" x14ac:dyDescent="0.2">
      <c r="A181" s="5"/>
      <c r="B181" s="5" t="s">
        <v>358</v>
      </c>
      <c r="C181" s="28" t="s">
        <v>88</v>
      </c>
      <c r="D181" s="5" t="s">
        <v>93</v>
      </c>
      <c r="E181" s="28">
        <v>30</v>
      </c>
      <c r="F181" s="5" t="s">
        <v>245</v>
      </c>
      <c r="G181" s="5" t="s">
        <v>356</v>
      </c>
      <c r="H181" s="29" t="s">
        <v>357</v>
      </c>
      <c r="I181" s="29">
        <v>0.31329780000000002</v>
      </c>
      <c r="J181" s="29">
        <v>0.33236159999999998</v>
      </c>
      <c r="K181" s="29">
        <v>0.3514254</v>
      </c>
      <c r="L181" s="29">
        <v>0.37048919999999996</v>
      </c>
      <c r="M181" s="29">
        <v>0.38955299999999998</v>
      </c>
      <c r="N181" s="29">
        <v>0.4086168</v>
      </c>
      <c r="O181" s="29">
        <v>0.42768059999999997</v>
      </c>
      <c r="P181" s="29">
        <v>0.44674439999999999</v>
      </c>
      <c r="Q181" s="29">
        <v>0.46580819999999995</v>
      </c>
      <c r="R181" s="29">
        <v>0.48487199999999997</v>
      </c>
      <c r="S181" s="29">
        <v>0.48487199999999997</v>
      </c>
      <c r="T181" s="29">
        <v>0.48487199999999997</v>
      </c>
      <c r="U181" s="29">
        <v>0.48487199999999997</v>
      </c>
      <c r="V181" s="29">
        <v>0.48487199999999997</v>
      </c>
      <c r="W181" s="29">
        <v>0.48487199999999997</v>
      </c>
      <c r="X181" s="29">
        <v>0.48487199999999997</v>
      </c>
      <c r="Y181" s="29">
        <v>0.48487199999999997</v>
      </c>
      <c r="Z181" s="29">
        <v>0.48487199999999997</v>
      </c>
      <c r="AA181" s="29">
        <v>0.48487199999999997</v>
      </c>
      <c r="AB181" s="29">
        <v>0.48487199999999997</v>
      </c>
      <c r="AC181" s="29">
        <v>0.48487199999999997</v>
      </c>
      <c r="AD181" s="29">
        <v>0.48487199999999997</v>
      </c>
      <c r="AE181" s="29">
        <v>0.48487199999999997</v>
      </c>
      <c r="AF181" s="29">
        <v>0.48487199999999997</v>
      </c>
      <c r="AG181" s="29">
        <v>0.48487199999999997</v>
      </c>
      <c r="AH181" s="29">
        <v>0.48487199999999997</v>
      </c>
      <c r="AI181" s="29">
        <v>0.48487199999999997</v>
      </c>
      <c r="AJ181" s="29">
        <v>0.48487199999999997</v>
      </c>
      <c r="AK181" s="29">
        <v>0.48487199999999997</v>
      </c>
      <c r="AL181" s="29">
        <v>0.48487199999999997</v>
      </c>
    </row>
    <row r="182" spans="1:38" ht="14.25" hidden="1" customHeight="1" x14ac:dyDescent="0.2">
      <c r="A182" s="5"/>
      <c r="B182" s="5" t="s">
        <v>359</v>
      </c>
      <c r="C182" s="28" t="s">
        <v>88</v>
      </c>
      <c r="D182" s="5" t="s">
        <v>95</v>
      </c>
      <c r="E182" s="28">
        <v>30</v>
      </c>
      <c r="F182" s="5" t="s">
        <v>245</v>
      </c>
      <c r="G182" s="5" t="s">
        <v>356</v>
      </c>
      <c r="H182" s="29" t="s">
        <v>357</v>
      </c>
      <c r="I182" s="29">
        <v>0.31329780000000002</v>
      </c>
      <c r="J182" s="29">
        <v>0.33236159999999998</v>
      </c>
      <c r="K182" s="29">
        <v>0.3514254</v>
      </c>
      <c r="L182" s="29">
        <v>0.37048919999999996</v>
      </c>
      <c r="M182" s="29">
        <v>0.38955299999999998</v>
      </c>
      <c r="N182" s="29">
        <v>0.4086168</v>
      </c>
      <c r="O182" s="29">
        <v>0.42768059999999997</v>
      </c>
      <c r="P182" s="29">
        <v>0.44674439999999999</v>
      </c>
      <c r="Q182" s="29">
        <v>0.46580819999999995</v>
      </c>
      <c r="R182" s="29">
        <v>0.48487199999999997</v>
      </c>
      <c r="S182" s="29">
        <v>0.48487199999999997</v>
      </c>
      <c r="T182" s="29">
        <v>0.48487199999999997</v>
      </c>
      <c r="U182" s="29">
        <v>0.48487199999999997</v>
      </c>
      <c r="V182" s="29">
        <v>0.48487199999999997</v>
      </c>
      <c r="W182" s="29">
        <v>0.48487199999999997</v>
      </c>
      <c r="X182" s="29">
        <v>0.48487199999999997</v>
      </c>
      <c r="Y182" s="29">
        <v>0.48487199999999997</v>
      </c>
      <c r="Z182" s="29">
        <v>0.48487199999999997</v>
      </c>
      <c r="AA182" s="29">
        <v>0.48487199999999997</v>
      </c>
      <c r="AB182" s="29">
        <v>0.48487199999999997</v>
      </c>
      <c r="AC182" s="29">
        <v>0.48487199999999997</v>
      </c>
      <c r="AD182" s="29">
        <v>0.48487199999999997</v>
      </c>
      <c r="AE182" s="29">
        <v>0.48487199999999997</v>
      </c>
      <c r="AF182" s="29">
        <v>0.48487199999999997</v>
      </c>
      <c r="AG182" s="29">
        <v>0.48487199999999997</v>
      </c>
      <c r="AH182" s="29">
        <v>0.48487199999999997</v>
      </c>
      <c r="AI182" s="29">
        <v>0.48487199999999997</v>
      </c>
      <c r="AJ182" s="29">
        <v>0.48487199999999997</v>
      </c>
      <c r="AK182" s="29">
        <v>0.48487199999999997</v>
      </c>
      <c r="AL182" s="29">
        <v>0.48487199999999997</v>
      </c>
    </row>
    <row r="183" spans="1:38" ht="14.25" hidden="1" customHeight="1" x14ac:dyDescent="0.2">
      <c r="A183" s="5"/>
      <c r="B183" s="5" t="s">
        <v>360</v>
      </c>
      <c r="C183" s="28" t="s">
        <v>88</v>
      </c>
      <c r="D183" s="5" t="s">
        <v>89</v>
      </c>
      <c r="E183" s="28">
        <v>30</v>
      </c>
      <c r="F183" s="5" t="s">
        <v>245</v>
      </c>
      <c r="G183" s="5" t="s">
        <v>361</v>
      </c>
      <c r="H183" s="29" t="s">
        <v>362</v>
      </c>
      <c r="I183" s="29">
        <v>0.36758780000000002</v>
      </c>
      <c r="J183" s="29">
        <v>0.38335859999999999</v>
      </c>
      <c r="K183" s="29">
        <v>0.39912940000000002</v>
      </c>
      <c r="L183" s="29">
        <v>0.41490020000000005</v>
      </c>
      <c r="M183" s="29">
        <v>0.43067100000000003</v>
      </c>
      <c r="N183" s="29">
        <v>0.44644180000000006</v>
      </c>
      <c r="O183" s="29">
        <v>0.46221260000000003</v>
      </c>
      <c r="P183" s="29">
        <v>0.4779834</v>
      </c>
      <c r="Q183" s="29">
        <v>0.49375419999999998</v>
      </c>
      <c r="R183" s="29">
        <v>0.50952500000000001</v>
      </c>
      <c r="S183" s="29">
        <v>0.50952500000000001</v>
      </c>
      <c r="T183" s="29">
        <v>0.50952500000000001</v>
      </c>
      <c r="U183" s="29">
        <v>0.50952500000000001</v>
      </c>
      <c r="V183" s="29">
        <v>0.50952500000000001</v>
      </c>
      <c r="W183" s="29">
        <v>0.50952500000000001</v>
      </c>
      <c r="X183" s="29">
        <v>0.50952500000000001</v>
      </c>
      <c r="Y183" s="29">
        <v>0.50952500000000001</v>
      </c>
      <c r="Z183" s="29">
        <v>0.50952500000000001</v>
      </c>
      <c r="AA183" s="29">
        <v>0.50952500000000001</v>
      </c>
      <c r="AB183" s="29">
        <v>0.50952500000000001</v>
      </c>
      <c r="AC183" s="29">
        <v>0.50952500000000001</v>
      </c>
      <c r="AD183" s="29">
        <v>0.50952500000000001</v>
      </c>
      <c r="AE183" s="29">
        <v>0.50952500000000001</v>
      </c>
      <c r="AF183" s="29">
        <v>0.50952500000000001</v>
      </c>
      <c r="AG183" s="29">
        <v>0.50952500000000001</v>
      </c>
      <c r="AH183" s="29">
        <v>0.50952500000000001</v>
      </c>
      <c r="AI183" s="29">
        <v>0.50952500000000001</v>
      </c>
      <c r="AJ183" s="29">
        <v>0.50952500000000001</v>
      </c>
      <c r="AK183" s="29">
        <v>0.50952500000000001</v>
      </c>
      <c r="AL183" s="29">
        <v>0.50952500000000001</v>
      </c>
    </row>
    <row r="184" spans="1:38" ht="14.25" hidden="1" customHeight="1" x14ac:dyDescent="0.2">
      <c r="A184" s="5"/>
      <c r="B184" s="5" t="s">
        <v>363</v>
      </c>
      <c r="C184" s="28" t="s">
        <v>88</v>
      </c>
      <c r="D184" s="5" t="s">
        <v>93</v>
      </c>
      <c r="E184" s="28">
        <v>30</v>
      </c>
      <c r="F184" s="5" t="s">
        <v>245</v>
      </c>
      <c r="G184" s="5" t="s">
        <v>361</v>
      </c>
      <c r="H184" s="29" t="s">
        <v>362</v>
      </c>
      <c r="I184" s="29">
        <v>0.36758780000000002</v>
      </c>
      <c r="J184" s="29">
        <v>0.38335859999999999</v>
      </c>
      <c r="K184" s="29">
        <v>0.39912940000000002</v>
      </c>
      <c r="L184" s="29">
        <v>0.41490020000000005</v>
      </c>
      <c r="M184" s="29">
        <v>0.43067100000000003</v>
      </c>
      <c r="N184" s="29">
        <v>0.44644180000000006</v>
      </c>
      <c r="O184" s="29">
        <v>0.46221260000000003</v>
      </c>
      <c r="P184" s="29">
        <v>0.4779834</v>
      </c>
      <c r="Q184" s="29">
        <v>0.49375419999999998</v>
      </c>
      <c r="R184" s="29">
        <v>0.50952500000000001</v>
      </c>
      <c r="S184" s="29">
        <v>0.50952500000000001</v>
      </c>
      <c r="T184" s="29">
        <v>0.50952500000000001</v>
      </c>
      <c r="U184" s="29">
        <v>0.50952500000000001</v>
      </c>
      <c r="V184" s="29">
        <v>0.50952500000000001</v>
      </c>
      <c r="W184" s="29">
        <v>0.50952500000000001</v>
      </c>
      <c r="X184" s="29">
        <v>0.50952500000000001</v>
      </c>
      <c r="Y184" s="29">
        <v>0.50952500000000001</v>
      </c>
      <c r="Z184" s="29">
        <v>0.50952500000000001</v>
      </c>
      <c r="AA184" s="29">
        <v>0.50952500000000001</v>
      </c>
      <c r="AB184" s="29">
        <v>0.50952500000000001</v>
      </c>
      <c r="AC184" s="29">
        <v>0.50952500000000001</v>
      </c>
      <c r="AD184" s="29">
        <v>0.50952500000000001</v>
      </c>
      <c r="AE184" s="29">
        <v>0.50952500000000001</v>
      </c>
      <c r="AF184" s="29">
        <v>0.50952500000000001</v>
      </c>
      <c r="AG184" s="29">
        <v>0.50952500000000001</v>
      </c>
      <c r="AH184" s="29">
        <v>0.50952500000000001</v>
      </c>
      <c r="AI184" s="29">
        <v>0.50952500000000001</v>
      </c>
      <c r="AJ184" s="29">
        <v>0.50952500000000001</v>
      </c>
      <c r="AK184" s="29">
        <v>0.50952500000000001</v>
      </c>
      <c r="AL184" s="29">
        <v>0.50952500000000001</v>
      </c>
    </row>
    <row r="185" spans="1:38" ht="14.25" hidden="1" customHeight="1" x14ac:dyDescent="0.2">
      <c r="A185" s="5"/>
      <c r="B185" s="5" t="s">
        <v>364</v>
      </c>
      <c r="C185" s="28" t="s">
        <v>88</v>
      </c>
      <c r="D185" s="5" t="s">
        <v>95</v>
      </c>
      <c r="E185" s="28">
        <v>30</v>
      </c>
      <c r="F185" s="5" t="s">
        <v>245</v>
      </c>
      <c r="G185" s="5" t="s">
        <v>361</v>
      </c>
      <c r="H185" s="29" t="s">
        <v>362</v>
      </c>
      <c r="I185" s="29">
        <v>0.36758780000000002</v>
      </c>
      <c r="J185" s="29">
        <v>0.38335859999999999</v>
      </c>
      <c r="K185" s="29">
        <v>0.39912940000000002</v>
      </c>
      <c r="L185" s="29">
        <v>0.41490020000000005</v>
      </c>
      <c r="M185" s="29">
        <v>0.43067100000000003</v>
      </c>
      <c r="N185" s="29">
        <v>0.44644180000000006</v>
      </c>
      <c r="O185" s="29">
        <v>0.46221260000000003</v>
      </c>
      <c r="P185" s="29">
        <v>0.4779834</v>
      </c>
      <c r="Q185" s="29">
        <v>0.49375419999999998</v>
      </c>
      <c r="R185" s="29">
        <v>0.50952500000000001</v>
      </c>
      <c r="S185" s="29">
        <v>0.50952500000000001</v>
      </c>
      <c r="T185" s="29">
        <v>0.50952500000000001</v>
      </c>
      <c r="U185" s="29">
        <v>0.50952500000000001</v>
      </c>
      <c r="V185" s="29">
        <v>0.50952500000000001</v>
      </c>
      <c r="W185" s="29">
        <v>0.50952500000000001</v>
      </c>
      <c r="X185" s="29">
        <v>0.50952500000000001</v>
      </c>
      <c r="Y185" s="29">
        <v>0.50952500000000001</v>
      </c>
      <c r="Z185" s="29">
        <v>0.50952500000000001</v>
      </c>
      <c r="AA185" s="29">
        <v>0.50952500000000001</v>
      </c>
      <c r="AB185" s="29">
        <v>0.50952500000000001</v>
      </c>
      <c r="AC185" s="29">
        <v>0.50952500000000001</v>
      </c>
      <c r="AD185" s="29">
        <v>0.50952500000000001</v>
      </c>
      <c r="AE185" s="29">
        <v>0.50952500000000001</v>
      </c>
      <c r="AF185" s="29">
        <v>0.50952500000000001</v>
      </c>
      <c r="AG185" s="29">
        <v>0.50952500000000001</v>
      </c>
      <c r="AH185" s="29">
        <v>0.50952500000000001</v>
      </c>
      <c r="AI185" s="29">
        <v>0.50952500000000001</v>
      </c>
      <c r="AJ185" s="29">
        <v>0.50952500000000001</v>
      </c>
      <c r="AK185" s="29">
        <v>0.50952500000000001</v>
      </c>
      <c r="AL185" s="29">
        <v>0.50952500000000001</v>
      </c>
    </row>
    <row r="186" spans="1:38" ht="14.25" hidden="1" customHeight="1" x14ac:dyDescent="0.2">
      <c r="A186" s="5"/>
      <c r="B186" s="5" t="s">
        <v>365</v>
      </c>
      <c r="C186" s="28" t="s">
        <v>88</v>
      </c>
      <c r="D186" s="5" t="s">
        <v>89</v>
      </c>
      <c r="E186" s="28">
        <v>30</v>
      </c>
      <c r="F186" s="5" t="s">
        <v>245</v>
      </c>
      <c r="G186" s="5" t="s">
        <v>366</v>
      </c>
      <c r="H186" s="29" t="s">
        <v>367</v>
      </c>
      <c r="I186" s="29">
        <v>0.27663647499999999</v>
      </c>
      <c r="J186" s="29">
        <v>0.28727419999999998</v>
      </c>
      <c r="K186" s="29">
        <v>0.29791192499999997</v>
      </c>
      <c r="L186" s="29">
        <v>0.3085496499999999</v>
      </c>
      <c r="M186" s="29">
        <v>0.31918737499999988</v>
      </c>
      <c r="N186" s="29">
        <v>0.32982509999999987</v>
      </c>
      <c r="O186" s="29">
        <v>0.34046282499999986</v>
      </c>
      <c r="P186" s="29">
        <v>0.35110054999999984</v>
      </c>
      <c r="Q186" s="29">
        <v>0.36173827499999983</v>
      </c>
      <c r="R186" s="29">
        <v>0.37237599999999998</v>
      </c>
      <c r="S186" s="29">
        <v>0.37237599999999998</v>
      </c>
      <c r="T186" s="29">
        <v>0.37237599999999998</v>
      </c>
      <c r="U186" s="29">
        <v>0.37237599999999998</v>
      </c>
      <c r="V186" s="29">
        <v>0.37237599999999998</v>
      </c>
      <c r="W186" s="29">
        <v>0.37237599999999998</v>
      </c>
      <c r="X186" s="29">
        <v>0.37237599999999998</v>
      </c>
      <c r="Y186" s="29">
        <v>0.37237599999999998</v>
      </c>
      <c r="Z186" s="29">
        <v>0.37237599999999998</v>
      </c>
      <c r="AA186" s="29">
        <v>0.37237599999999998</v>
      </c>
      <c r="AB186" s="29">
        <v>0.37237599999999998</v>
      </c>
      <c r="AC186" s="29">
        <v>0.37237599999999998</v>
      </c>
      <c r="AD186" s="29">
        <v>0.37237599999999998</v>
      </c>
      <c r="AE186" s="29">
        <v>0.37237599999999998</v>
      </c>
      <c r="AF186" s="29">
        <v>0.37237599999999998</v>
      </c>
      <c r="AG186" s="29">
        <v>0.37237599999999998</v>
      </c>
      <c r="AH186" s="29">
        <v>0.37237599999999998</v>
      </c>
      <c r="AI186" s="29">
        <v>0.37237599999999998</v>
      </c>
      <c r="AJ186" s="29">
        <v>0.37237599999999998</v>
      </c>
      <c r="AK186" s="29">
        <v>0.37237599999999998</v>
      </c>
      <c r="AL186" s="29">
        <v>0.37237599999999998</v>
      </c>
    </row>
    <row r="187" spans="1:38" ht="14.25" hidden="1" customHeight="1" x14ac:dyDescent="0.2">
      <c r="A187" s="5"/>
      <c r="B187" s="5" t="s">
        <v>368</v>
      </c>
      <c r="C187" s="28" t="s">
        <v>88</v>
      </c>
      <c r="D187" s="5" t="s">
        <v>93</v>
      </c>
      <c r="E187" s="28">
        <v>30</v>
      </c>
      <c r="F187" s="5" t="s">
        <v>245</v>
      </c>
      <c r="G187" s="5" t="s">
        <v>366</v>
      </c>
      <c r="H187" s="29" t="s">
        <v>367</v>
      </c>
      <c r="I187" s="29">
        <v>0.27663647499999999</v>
      </c>
      <c r="J187" s="29">
        <v>0.28727419999999998</v>
      </c>
      <c r="K187" s="29">
        <v>0.29791192499999997</v>
      </c>
      <c r="L187" s="29">
        <v>0.3085496499999999</v>
      </c>
      <c r="M187" s="29">
        <v>0.31918737499999988</v>
      </c>
      <c r="N187" s="29">
        <v>0.32982509999999987</v>
      </c>
      <c r="O187" s="29">
        <v>0.34046282499999986</v>
      </c>
      <c r="P187" s="29">
        <v>0.35110054999999984</v>
      </c>
      <c r="Q187" s="29">
        <v>0.36173827499999983</v>
      </c>
      <c r="R187" s="29">
        <v>0.37237599999999998</v>
      </c>
      <c r="S187" s="29">
        <v>0.37237599999999998</v>
      </c>
      <c r="T187" s="29">
        <v>0.37237599999999998</v>
      </c>
      <c r="U187" s="29">
        <v>0.37237599999999998</v>
      </c>
      <c r="V187" s="29">
        <v>0.37237599999999998</v>
      </c>
      <c r="W187" s="29">
        <v>0.37237599999999998</v>
      </c>
      <c r="X187" s="29">
        <v>0.37237599999999998</v>
      </c>
      <c r="Y187" s="29">
        <v>0.37237599999999998</v>
      </c>
      <c r="Z187" s="29">
        <v>0.37237599999999998</v>
      </c>
      <c r="AA187" s="29">
        <v>0.37237599999999998</v>
      </c>
      <c r="AB187" s="29">
        <v>0.37237599999999998</v>
      </c>
      <c r="AC187" s="29">
        <v>0.37237599999999998</v>
      </c>
      <c r="AD187" s="29">
        <v>0.37237599999999998</v>
      </c>
      <c r="AE187" s="29">
        <v>0.37237599999999998</v>
      </c>
      <c r="AF187" s="29">
        <v>0.37237599999999998</v>
      </c>
      <c r="AG187" s="29">
        <v>0.37237599999999998</v>
      </c>
      <c r="AH187" s="29">
        <v>0.37237599999999998</v>
      </c>
      <c r="AI187" s="29">
        <v>0.37237599999999998</v>
      </c>
      <c r="AJ187" s="29">
        <v>0.37237599999999998</v>
      </c>
      <c r="AK187" s="29">
        <v>0.37237599999999998</v>
      </c>
      <c r="AL187" s="29">
        <v>0.37237599999999998</v>
      </c>
    </row>
    <row r="188" spans="1:38" ht="14.25" hidden="1" customHeight="1" x14ac:dyDescent="0.2">
      <c r="A188" s="5"/>
      <c r="B188" s="5" t="s">
        <v>369</v>
      </c>
      <c r="C188" s="28" t="s">
        <v>88</v>
      </c>
      <c r="D188" s="5" t="s">
        <v>95</v>
      </c>
      <c r="E188" s="28">
        <v>30</v>
      </c>
      <c r="F188" s="5" t="s">
        <v>245</v>
      </c>
      <c r="G188" s="5" t="s">
        <v>366</v>
      </c>
      <c r="H188" s="29" t="s">
        <v>367</v>
      </c>
      <c r="I188" s="29">
        <v>0.27663647499999999</v>
      </c>
      <c r="J188" s="29">
        <v>0.28727419999999998</v>
      </c>
      <c r="K188" s="29">
        <v>0.29791192499999997</v>
      </c>
      <c r="L188" s="29">
        <v>0.3085496499999999</v>
      </c>
      <c r="M188" s="29">
        <v>0.31918737499999988</v>
      </c>
      <c r="N188" s="29">
        <v>0.32982509999999987</v>
      </c>
      <c r="O188" s="29">
        <v>0.34046282499999986</v>
      </c>
      <c r="P188" s="29">
        <v>0.35110054999999984</v>
      </c>
      <c r="Q188" s="29">
        <v>0.36173827499999983</v>
      </c>
      <c r="R188" s="29">
        <v>0.37237599999999998</v>
      </c>
      <c r="S188" s="29">
        <v>0.37237599999999998</v>
      </c>
      <c r="T188" s="29">
        <v>0.37237599999999998</v>
      </c>
      <c r="U188" s="29">
        <v>0.37237599999999998</v>
      </c>
      <c r="V188" s="29">
        <v>0.37237599999999998</v>
      </c>
      <c r="W188" s="29">
        <v>0.37237599999999998</v>
      </c>
      <c r="X188" s="29">
        <v>0.37237599999999998</v>
      </c>
      <c r="Y188" s="29">
        <v>0.37237599999999998</v>
      </c>
      <c r="Z188" s="29">
        <v>0.37237599999999998</v>
      </c>
      <c r="AA188" s="29">
        <v>0.37237599999999998</v>
      </c>
      <c r="AB188" s="29">
        <v>0.37237599999999998</v>
      </c>
      <c r="AC188" s="29">
        <v>0.37237599999999998</v>
      </c>
      <c r="AD188" s="29">
        <v>0.37237599999999998</v>
      </c>
      <c r="AE188" s="29">
        <v>0.37237599999999998</v>
      </c>
      <c r="AF188" s="29">
        <v>0.37237599999999998</v>
      </c>
      <c r="AG188" s="29">
        <v>0.37237599999999998</v>
      </c>
      <c r="AH188" s="29">
        <v>0.37237599999999998</v>
      </c>
      <c r="AI188" s="29">
        <v>0.37237599999999998</v>
      </c>
      <c r="AJ188" s="29">
        <v>0.37237599999999998</v>
      </c>
      <c r="AK188" s="29">
        <v>0.37237599999999998</v>
      </c>
      <c r="AL188" s="29">
        <v>0.37237599999999998</v>
      </c>
    </row>
    <row r="189" spans="1:38" ht="14.25" hidden="1" customHeight="1" x14ac:dyDescent="0.2">
      <c r="A189" s="5"/>
      <c r="B189" s="5" t="s">
        <v>370</v>
      </c>
      <c r="C189" s="28" t="s">
        <v>88</v>
      </c>
      <c r="D189" s="5" t="s">
        <v>89</v>
      </c>
      <c r="E189" s="28">
        <v>30</v>
      </c>
      <c r="F189" s="5" t="s">
        <v>245</v>
      </c>
      <c r="G189" s="5" t="s">
        <v>371</v>
      </c>
      <c r="H189" s="29" t="s">
        <v>372</v>
      </c>
      <c r="I189" s="29">
        <v>0.30370360000000002</v>
      </c>
      <c r="J189" s="29">
        <v>0.31815719999999997</v>
      </c>
      <c r="K189" s="29">
        <v>0.33261079999999993</v>
      </c>
      <c r="L189" s="29">
        <v>0.34706439999999994</v>
      </c>
      <c r="M189" s="29">
        <v>0.36151799999999989</v>
      </c>
      <c r="N189" s="29">
        <v>0.37597159999999991</v>
      </c>
      <c r="O189" s="29">
        <v>0.39042519999999986</v>
      </c>
      <c r="P189" s="29">
        <v>0.40487879999999987</v>
      </c>
      <c r="Q189" s="29">
        <v>0.41933239999999983</v>
      </c>
      <c r="R189" s="29">
        <v>0.433786</v>
      </c>
      <c r="S189" s="29">
        <v>0.433786</v>
      </c>
      <c r="T189" s="29">
        <v>0.433786</v>
      </c>
      <c r="U189" s="29">
        <v>0.433786</v>
      </c>
      <c r="V189" s="29">
        <v>0.433786</v>
      </c>
      <c r="W189" s="29">
        <v>0.433786</v>
      </c>
      <c r="X189" s="29">
        <v>0.433786</v>
      </c>
      <c r="Y189" s="29">
        <v>0.433786</v>
      </c>
      <c r="Z189" s="29">
        <v>0.433786</v>
      </c>
      <c r="AA189" s="29">
        <v>0.433786</v>
      </c>
      <c r="AB189" s="29">
        <v>0.433786</v>
      </c>
      <c r="AC189" s="29">
        <v>0.433786</v>
      </c>
      <c r="AD189" s="29">
        <v>0.433786</v>
      </c>
      <c r="AE189" s="29">
        <v>0.433786</v>
      </c>
      <c r="AF189" s="29">
        <v>0.433786</v>
      </c>
      <c r="AG189" s="29">
        <v>0.433786</v>
      </c>
      <c r="AH189" s="29">
        <v>0.433786</v>
      </c>
      <c r="AI189" s="29">
        <v>0.433786</v>
      </c>
      <c r="AJ189" s="29">
        <v>0.433786</v>
      </c>
      <c r="AK189" s="29">
        <v>0.433786</v>
      </c>
      <c r="AL189" s="29">
        <v>0.433786</v>
      </c>
    </row>
    <row r="190" spans="1:38" ht="14.25" hidden="1" customHeight="1" x14ac:dyDescent="0.2">
      <c r="A190" s="5"/>
      <c r="B190" s="5" t="s">
        <v>373</v>
      </c>
      <c r="C190" s="28" t="s">
        <v>88</v>
      </c>
      <c r="D190" s="5" t="s">
        <v>93</v>
      </c>
      <c r="E190" s="28">
        <v>30</v>
      </c>
      <c r="F190" s="5" t="s">
        <v>245</v>
      </c>
      <c r="G190" s="5" t="s">
        <v>371</v>
      </c>
      <c r="H190" s="29" t="s">
        <v>372</v>
      </c>
      <c r="I190" s="29">
        <v>0.30370360000000002</v>
      </c>
      <c r="J190" s="29">
        <v>0.31815719999999997</v>
      </c>
      <c r="K190" s="29">
        <v>0.33261079999999993</v>
      </c>
      <c r="L190" s="29">
        <v>0.34706439999999994</v>
      </c>
      <c r="M190" s="29">
        <v>0.36151799999999989</v>
      </c>
      <c r="N190" s="29">
        <v>0.37597159999999991</v>
      </c>
      <c r="O190" s="29">
        <v>0.39042519999999986</v>
      </c>
      <c r="P190" s="29">
        <v>0.40487879999999987</v>
      </c>
      <c r="Q190" s="29">
        <v>0.41933239999999983</v>
      </c>
      <c r="R190" s="29">
        <v>0.433786</v>
      </c>
      <c r="S190" s="29">
        <v>0.433786</v>
      </c>
      <c r="T190" s="29">
        <v>0.433786</v>
      </c>
      <c r="U190" s="29">
        <v>0.433786</v>
      </c>
      <c r="V190" s="29">
        <v>0.433786</v>
      </c>
      <c r="W190" s="29">
        <v>0.433786</v>
      </c>
      <c r="X190" s="29">
        <v>0.433786</v>
      </c>
      <c r="Y190" s="29">
        <v>0.433786</v>
      </c>
      <c r="Z190" s="29">
        <v>0.433786</v>
      </c>
      <c r="AA190" s="29">
        <v>0.433786</v>
      </c>
      <c r="AB190" s="29">
        <v>0.433786</v>
      </c>
      <c r="AC190" s="29">
        <v>0.433786</v>
      </c>
      <c r="AD190" s="29">
        <v>0.433786</v>
      </c>
      <c r="AE190" s="29">
        <v>0.433786</v>
      </c>
      <c r="AF190" s="29">
        <v>0.433786</v>
      </c>
      <c r="AG190" s="29">
        <v>0.433786</v>
      </c>
      <c r="AH190" s="29">
        <v>0.433786</v>
      </c>
      <c r="AI190" s="29">
        <v>0.433786</v>
      </c>
      <c r="AJ190" s="29">
        <v>0.433786</v>
      </c>
      <c r="AK190" s="29">
        <v>0.433786</v>
      </c>
      <c r="AL190" s="29">
        <v>0.433786</v>
      </c>
    </row>
    <row r="191" spans="1:38" ht="14.25" hidden="1" customHeight="1" x14ac:dyDescent="0.2">
      <c r="A191" s="5"/>
      <c r="B191" s="5" t="s">
        <v>374</v>
      </c>
      <c r="C191" s="28" t="s">
        <v>88</v>
      </c>
      <c r="D191" s="5" t="s">
        <v>95</v>
      </c>
      <c r="E191" s="28">
        <v>30</v>
      </c>
      <c r="F191" s="5" t="s">
        <v>245</v>
      </c>
      <c r="G191" s="5" t="s">
        <v>371</v>
      </c>
      <c r="H191" s="29" t="s">
        <v>372</v>
      </c>
      <c r="I191" s="29">
        <v>0.30370360000000002</v>
      </c>
      <c r="J191" s="29">
        <v>0.31815719999999997</v>
      </c>
      <c r="K191" s="29">
        <v>0.33261079999999993</v>
      </c>
      <c r="L191" s="29">
        <v>0.34706439999999994</v>
      </c>
      <c r="M191" s="29">
        <v>0.36151799999999989</v>
      </c>
      <c r="N191" s="29">
        <v>0.37597159999999991</v>
      </c>
      <c r="O191" s="29">
        <v>0.39042519999999986</v>
      </c>
      <c r="P191" s="29">
        <v>0.40487879999999987</v>
      </c>
      <c r="Q191" s="29">
        <v>0.41933239999999983</v>
      </c>
      <c r="R191" s="29">
        <v>0.433786</v>
      </c>
      <c r="S191" s="29">
        <v>0.433786</v>
      </c>
      <c r="T191" s="29">
        <v>0.433786</v>
      </c>
      <c r="U191" s="29">
        <v>0.433786</v>
      </c>
      <c r="V191" s="29">
        <v>0.433786</v>
      </c>
      <c r="W191" s="29">
        <v>0.433786</v>
      </c>
      <c r="X191" s="29">
        <v>0.433786</v>
      </c>
      <c r="Y191" s="29">
        <v>0.433786</v>
      </c>
      <c r="Z191" s="29">
        <v>0.433786</v>
      </c>
      <c r="AA191" s="29">
        <v>0.433786</v>
      </c>
      <c r="AB191" s="29">
        <v>0.433786</v>
      </c>
      <c r="AC191" s="29">
        <v>0.433786</v>
      </c>
      <c r="AD191" s="29">
        <v>0.433786</v>
      </c>
      <c r="AE191" s="29">
        <v>0.433786</v>
      </c>
      <c r="AF191" s="29">
        <v>0.433786</v>
      </c>
      <c r="AG191" s="29">
        <v>0.433786</v>
      </c>
      <c r="AH191" s="29">
        <v>0.433786</v>
      </c>
      <c r="AI191" s="29">
        <v>0.433786</v>
      </c>
      <c r="AJ191" s="29">
        <v>0.433786</v>
      </c>
      <c r="AK191" s="29">
        <v>0.433786</v>
      </c>
      <c r="AL191" s="29">
        <v>0.433786</v>
      </c>
    </row>
    <row r="192" spans="1:38" ht="14.25" hidden="1" customHeight="1" x14ac:dyDescent="0.2">
      <c r="A192" s="5"/>
      <c r="B192" s="5" t="s">
        <v>375</v>
      </c>
      <c r="C192" s="28" t="s">
        <v>88</v>
      </c>
      <c r="D192" s="5" t="s">
        <v>89</v>
      </c>
      <c r="E192" s="28">
        <v>30</v>
      </c>
      <c r="F192" s="5" t="s">
        <v>245</v>
      </c>
      <c r="G192" s="5" t="s">
        <v>376</v>
      </c>
      <c r="H192" s="29" t="s">
        <v>377</v>
      </c>
      <c r="I192" s="29">
        <v>0.27814280000000002</v>
      </c>
      <c r="J192" s="29">
        <v>0.29711760000000004</v>
      </c>
      <c r="K192" s="29">
        <v>0.31609240000000005</v>
      </c>
      <c r="L192" s="29">
        <v>0.33506720000000006</v>
      </c>
      <c r="M192" s="29">
        <v>0.35404200000000002</v>
      </c>
      <c r="N192" s="29">
        <v>0.37301680000000004</v>
      </c>
      <c r="O192" s="29">
        <v>0.39199160000000005</v>
      </c>
      <c r="P192" s="29">
        <v>0.41096640000000006</v>
      </c>
      <c r="Q192" s="29">
        <v>0.42994120000000008</v>
      </c>
      <c r="R192" s="29">
        <v>0.44891599999999998</v>
      </c>
      <c r="S192" s="29">
        <v>0.44891599999999998</v>
      </c>
      <c r="T192" s="29">
        <v>0.44891599999999998</v>
      </c>
      <c r="U192" s="29">
        <v>0.44891599999999998</v>
      </c>
      <c r="V192" s="29">
        <v>0.44891599999999998</v>
      </c>
      <c r="W192" s="29">
        <v>0.44891599999999998</v>
      </c>
      <c r="X192" s="29">
        <v>0.44891599999999998</v>
      </c>
      <c r="Y192" s="29">
        <v>0.44891599999999998</v>
      </c>
      <c r="Z192" s="29">
        <v>0.44891599999999998</v>
      </c>
      <c r="AA192" s="29">
        <v>0.44891599999999998</v>
      </c>
      <c r="AB192" s="29">
        <v>0.44891599999999998</v>
      </c>
      <c r="AC192" s="29">
        <v>0.44891599999999998</v>
      </c>
      <c r="AD192" s="29">
        <v>0.44891599999999998</v>
      </c>
      <c r="AE192" s="29">
        <v>0.44891599999999998</v>
      </c>
      <c r="AF192" s="29">
        <v>0.44891599999999998</v>
      </c>
      <c r="AG192" s="29">
        <v>0.44891599999999998</v>
      </c>
      <c r="AH192" s="29">
        <v>0.44891599999999998</v>
      </c>
      <c r="AI192" s="29">
        <v>0.44891599999999998</v>
      </c>
      <c r="AJ192" s="29">
        <v>0.44891599999999998</v>
      </c>
      <c r="AK192" s="29">
        <v>0.44891599999999998</v>
      </c>
      <c r="AL192" s="29">
        <v>0.44891599999999998</v>
      </c>
    </row>
    <row r="193" spans="1:38" ht="14.25" hidden="1" customHeight="1" x14ac:dyDescent="0.2">
      <c r="A193" s="5"/>
      <c r="B193" s="5" t="s">
        <v>378</v>
      </c>
      <c r="C193" s="28" t="s">
        <v>88</v>
      </c>
      <c r="D193" s="5" t="s">
        <v>93</v>
      </c>
      <c r="E193" s="28">
        <v>30</v>
      </c>
      <c r="F193" s="5" t="s">
        <v>245</v>
      </c>
      <c r="G193" s="5" t="s">
        <v>376</v>
      </c>
      <c r="H193" s="29" t="s">
        <v>377</v>
      </c>
      <c r="I193" s="29">
        <v>0.27814280000000002</v>
      </c>
      <c r="J193" s="29">
        <v>0.29711760000000004</v>
      </c>
      <c r="K193" s="29">
        <v>0.31609240000000005</v>
      </c>
      <c r="L193" s="29">
        <v>0.33506720000000006</v>
      </c>
      <c r="M193" s="29">
        <v>0.35404200000000002</v>
      </c>
      <c r="N193" s="29">
        <v>0.37301680000000004</v>
      </c>
      <c r="O193" s="29">
        <v>0.39199160000000005</v>
      </c>
      <c r="P193" s="29">
        <v>0.41096640000000006</v>
      </c>
      <c r="Q193" s="29">
        <v>0.42994120000000008</v>
      </c>
      <c r="R193" s="29">
        <v>0.44891599999999998</v>
      </c>
      <c r="S193" s="29">
        <v>0.44891599999999998</v>
      </c>
      <c r="T193" s="29">
        <v>0.44891599999999998</v>
      </c>
      <c r="U193" s="29">
        <v>0.44891599999999998</v>
      </c>
      <c r="V193" s="29">
        <v>0.44891599999999998</v>
      </c>
      <c r="W193" s="29">
        <v>0.44891599999999998</v>
      </c>
      <c r="X193" s="29">
        <v>0.44891599999999998</v>
      </c>
      <c r="Y193" s="29">
        <v>0.44891599999999998</v>
      </c>
      <c r="Z193" s="29">
        <v>0.44891599999999998</v>
      </c>
      <c r="AA193" s="29">
        <v>0.44891599999999998</v>
      </c>
      <c r="AB193" s="29">
        <v>0.44891599999999998</v>
      </c>
      <c r="AC193" s="29">
        <v>0.44891599999999998</v>
      </c>
      <c r="AD193" s="29">
        <v>0.44891599999999998</v>
      </c>
      <c r="AE193" s="29">
        <v>0.44891599999999998</v>
      </c>
      <c r="AF193" s="29">
        <v>0.44891599999999998</v>
      </c>
      <c r="AG193" s="29">
        <v>0.44891599999999998</v>
      </c>
      <c r="AH193" s="29">
        <v>0.44891599999999998</v>
      </c>
      <c r="AI193" s="29">
        <v>0.44891599999999998</v>
      </c>
      <c r="AJ193" s="29">
        <v>0.44891599999999998</v>
      </c>
      <c r="AK193" s="29">
        <v>0.44891599999999998</v>
      </c>
      <c r="AL193" s="29">
        <v>0.44891599999999998</v>
      </c>
    </row>
    <row r="194" spans="1:38" ht="14.25" hidden="1" customHeight="1" x14ac:dyDescent="0.2">
      <c r="A194" s="5"/>
      <c r="B194" s="5" t="s">
        <v>379</v>
      </c>
      <c r="C194" s="28" t="s">
        <v>88</v>
      </c>
      <c r="D194" s="5" t="s">
        <v>95</v>
      </c>
      <c r="E194" s="28">
        <v>30</v>
      </c>
      <c r="F194" s="5" t="s">
        <v>245</v>
      </c>
      <c r="G194" s="5" t="s">
        <v>376</v>
      </c>
      <c r="H194" s="29" t="s">
        <v>377</v>
      </c>
      <c r="I194" s="29">
        <v>0.27814280000000002</v>
      </c>
      <c r="J194" s="29">
        <v>0.29711760000000004</v>
      </c>
      <c r="K194" s="29">
        <v>0.31609240000000005</v>
      </c>
      <c r="L194" s="29">
        <v>0.33506720000000006</v>
      </c>
      <c r="M194" s="29">
        <v>0.35404200000000002</v>
      </c>
      <c r="N194" s="29">
        <v>0.37301680000000004</v>
      </c>
      <c r="O194" s="29">
        <v>0.39199160000000005</v>
      </c>
      <c r="P194" s="29">
        <v>0.41096640000000006</v>
      </c>
      <c r="Q194" s="29">
        <v>0.42994120000000008</v>
      </c>
      <c r="R194" s="29">
        <v>0.44891599999999998</v>
      </c>
      <c r="S194" s="29">
        <v>0.44891599999999998</v>
      </c>
      <c r="T194" s="29">
        <v>0.44891599999999998</v>
      </c>
      <c r="U194" s="29">
        <v>0.44891599999999998</v>
      </c>
      <c r="V194" s="29">
        <v>0.44891599999999998</v>
      </c>
      <c r="W194" s="29">
        <v>0.44891599999999998</v>
      </c>
      <c r="X194" s="29">
        <v>0.44891599999999998</v>
      </c>
      <c r="Y194" s="29">
        <v>0.44891599999999998</v>
      </c>
      <c r="Z194" s="29">
        <v>0.44891599999999998</v>
      </c>
      <c r="AA194" s="29">
        <v>0.44891599999999998</v>
      </c>
      <c r="AB194" s="29">
        <v>0.44891599999999998</v>
      </c>
      <c r="AC194" s="29">
        <v>0.44891599999999998</v>
      </c>
      <c r="AD194" s="29">
        <v>0.44891599999999998</v>
      </c>
      <c r="AE194" s="29">
        <v>0.44891599999999998</v>
      </c>
      <c r="AF194" s="29">
        <v>0.44891599999999998</v>
      </c>
      <c r="AG194" s="29">
        <v>0.44891599999999998</v>
      </c>
      <c r="AH194" s="29">
        <v>0.44891599999999998</v>
      </c>
      <c r="AI194" s="29">
        <v>0.44891599999999998</v>
      </c>
      <c r="AJ194" s="29">
        <v>0.44891599999999998</v>
      </c>
      <c r="AK194" s="29">
        <v>0.44891599999999998</v>
      </c>
      <c r="AL194" s="29">
        <v>0.44891599999999998</v>
      </c>
    </row>
    <row r="195" spans="1:38" ht="14.25" hidden="1" customHeight="1" x14ac:dyDescent="0.2">
      <c r="A195" s="5"/>
      <c r="B195" s="5" t="s">
        <v>380</v>
      </c>
      <c r="C195" s="28" t="s">
        <v>88</v>
      </c>
      <c r="D195" s="5" t="s">
        <v>89</v>
      </c>
      <c r="E195" s="28">
        <v>30</v>
      </c>
      <c r="F195" s="5" t="s">
        <v>245</v>
      </c>
      <c r="G195" s="5" t="s">
        <v>381</v>
      </c>
      <c r="H195" s="29" t="s">
        <v>382</v>
      </c>
      <c r="I195" s="29">
        <v>0.33085750000000003</v>
      </c>
      <c r="J195" s="29">
        <v>0.34683300000000006</v>
      </c>
      <c r="K195" s="29">
        <v>0.36280850000000009</v>
      </c>
      <c r="L195" s="29">
        <v>0.37878400000000007</v>
      </c>
      <c r="M195" s="29">
        <v>0.3947595000000001</v>
      </c>
      <c r="N195" s="29">
        <v>0.41073500000000013</v>
      </c>
      <c r="O195" s="29">
        <v>0.42671050000000016</v>
      </c>
      <c r="P195" s="29">
        <v>0.44268600000000013</v>
      </c>
      <c r="Q195" s="29">
        <v>0.45866150000000017</v>
      </c>
      <c r="R195" s="29">
        <v>0.47463700000000003</v>
      </c>
      <c r="S195" s="29">
        <v>0.47463700000000003</v>
      </c>
      <c r="T195" s="29">
        <v>0.47463700000000003</v>
      </c>
      <c r="U195" s="29">
        <v>0.47463700000000003</v>
      </c>
      <c r="V195" s="29">
        <v>0.47463700000000003</v>
      </c>
      <c r="W195" s="29">
        <v>0.47463700000000003</v>
      </c>
      <c r="X195" s="29">
        <v>0.47463700000000003</v>
      </c>
      <c r="Y195" s="29">
        <v>0.47463700000000003</v>
      </c>
      <c r="Z195" s="29">
        <v>0.47463700000000003</v>
      </c>
      <c r="AA195" s="29">
        <v>0.47463700000000003</v>
      </c>
      <c r="AB195" s="29">
        <v>0.47463700000000003</v>
      </c>
      <c r="AC195" s="29">
        <v>0.47463700000000003</v>
      </c>
      <c r="AD195" s="29">
        <v>0.47463700000000003</v>
      </c>
      <c r="AE195" s="29">
        <v>0.47463700000000003</v>
      </c>
      <c r="AF195" s="29">
        <v>0.47463700000000003</v>
      </c>
      <c r="AG195" s="29">
        <v>0.47463700000000003</v>
      </c>
      <c r="AH195" s="29">
        <v>0.47463700000000003</v>
      </c>
      <c r="AI195" s="29">
        <v>0.47463700000000003</v>
      </c>
      <c r="AJ195" s="29">
        <v>0.47463700000000003</v>
      </c>
      <c r="AK195" s="29">
        <v>0.47463700000000003</v>
      </c>
      <c r="AL195" s="29">
        <v>0.47463700000000003</v>
      </c>
    </row>
    <row r="196" spans="1:38" ht="14.25" hidden="1" customHeight="1" x14ac:dyDescent="0.2">
      <c r="A196" s="5"/>
      <c r="B196" s="5" t="s">
        <v>383</v>
      </c>
      <c r="C196" s="28" t="s">
        <v>88</v>
      </c>
      <c r="D196" s="5" t="s">
        <v>93</v>
      </c>
      <c r="E196" s="28">
        <v>30</v>
      </c>
      <c r="F196" s="5" t="s">
        <v>245</v>
      </c>
      <c r="G196" s="5" t="s">
        <v>381</v>
      </c>
      <c r="H196" s="29" t="s">
        <v>382</v>
      </c>
      <c r="I196" s="29">
        <v>0.33085750000000003</v>
      </c>
      <c r="J196" s="29">
        <v>0.34683300000000006</v>
      </c>
      <c r="K196" s="29">
        <v>0.36280850000000009</v>
      </c>
      <c r="L196" s="29">
        <v>0.37878400000000007</v>
      </c>
      <c r="M196" s="29">
        <v>0.3947595000000001</v>
      </c>
      <c r="N196" s="29">
        <v>0.41073500000000013</v>
      </c>
      <c r="O196" s="29">
        <v>0.42671050000000016</v>
      </c>
      <c r="P196" s="29">
        <v>0.44268600000000013</v>
      </c>
      <c r="Q196" s="29">
        <v>0.45866150000000017</v>
      </c>
      <c r="R196" s="29">
        <v>0.47463700000000003</v>
      </c>
      <c r="S196" s="29">
        <v>0.47463700000000003</v>
      </c>
      <c r="T196" s="29">
        <v>0.47463700000000003</v>
      </c>
      <c r="U196" s="29">
        <v>0.47463700000000003</v>
      </c>
      <c r="V196" s="29">
        <v>0.47463700000000003</v>
      </c>
      <c r="W196" s="29">
        <v>0.47463700000000003</v>
      </c>
      <c r="X196" s="29">
        <v>0.47463700000000003</v>
      </c>
      <c r="Y196" s="29">
        <v>0.47463700000000003</v>
      </c>
      <c r="Z196" s="29">
        <v>0.47463700000000003</v>
      </c>
      <c r="AA196" s="29">
        <v>0.47463700000000003</v>
      </c>
      <c r="AB196" s="29">
        <v>0.47463700000000003</v>
      </c>
      <c r="AC196" s="29">
        <v>0.47463700000000003</v>
      </c>
      <c r="AD196" s="29">
        <v>0.47463700000000003</v>
      </c>
      <c r="AE196" s="29">
        <v>0.47463700000000003</v>
      </c>
      <c r="AF196" s="29">
        <v>0.47463700000000003</v>
      </c>
      <c r="AG196" s="29">
        <v>0.47463700000000003</v>
      </c>
      <c r="AH196" s="29">
        <v>0.47463700000000003</v>
      </c>
      <c r="AI196" s="29">
        <v>0.47463700000000003</v>
      </c>
      <c r="AJ196" s="29">
        <v>0.47463700000000003</v>
      </c>
      <c r="AK196" s="29">
        <v>0.47463700000000003</v>
      </c>
      <c r="AL196" s="29">
        <v>0.47463700000000003</v>
      </c>
    </row>
    <row r="197" spans="1:38" ht="14.25" hidden="1" customHeight="1" x14ac:dyDescent="0.2">
      <c r="A197" s="5"/>
      <c r="B197" s="5" t="s">
        <v>384</v>
      </c>
      <c r="C197" s="28" t="s">
        <v>88</v>
      </c>
      <c r="D197" s="5" t="s">
        <v>95</v>
      </c>
      <c r="E197" s="28">
        <v>30</v>
      </c>
      <c r="F197" s="5" t="s">
        <v>245</v>
      </c>
      <c r="G197" s="5" t="s">
        <v>381</v>
      </c>
      <c r="H197" s="29" t="s">
        <v>382</v>
      </c>
      <c r="I197" s="29">
        <v>0.33085750000000003</v>
      </c>
      <c r="J197" s="29">
        <v>0.34683300000000006</v>
      </c>
      <c r="K197" s="29">
        <v>0.36280850000000009</v>
      </c>
      <c r="L197" s="29">
        <v>0.37878400000000007</v>
      </c>
      <c r="M197" s="29">
        <v>0.3947595000000001</v>
      </c>
      <c r="N197" s="29">
        <v>0.41073500000000013</v>
      </c>
      <c r="O197" s="29">
        <v>0.42671050000000016</v>
      </c>
      <c r="P197" s="29">
        <v>0.44268600000000013</v>
      </c>
      <c r="Q197" s="29">
        <v>0.45866150000000017</v>
      </c>
      <c r="R197" s="29">
        <v>0.47463700000000003</v>
      </c>
      <c r="S197" s="29">
        <v>0.47463700000000003</v>
      </c>
      <c r="T197" s="29">
        <v>0.47463700000000003</v>
      </c>
      <c r="U197" s="29">
        <v>0.47463700000000003</v>
      </c>
      <c r="V197" s="29">
        <v>0.47463700000000003</v>
      </c>
      <c r="W197" s="29">
        <v>0.47463700000000003</v>
      </c>
      <c r="X197" s="29">
        <v>0.47463700000000003</v>
      </c>
      <c r="Y197" s="29">
        <v>0.47463700000000003</v>
      </c>
      <c r="Z197" s="29">
        <v>0.47463700000000003</v>
      </c>
      <c r="AA197" s="29">
        <v>0.47463700000000003</v>
      </c>
      <c r="AB197" s="29">
        <v>0.47463700000000003</v>
      </c>
      <c r="AC197" s="29">
        <v>0.47463700000000003</v>
      </c>
      <c r="AD197" s="29">
        <v>0.47463700000000003</v>
      </c>
      <c r="AE197" s="29">
        <v>0.47463700000000003</v>
      </c>
      <c r="AF197" s="29">
        <v>0.47463700000000003</v>
      </c>
      <c r="AG197" s="29">
        <v>0.47463700000000003</v>
      </c>
      <c r="AH197" s="29">
        <v>0.47463700000000003</v>
      </c>
      <c r="AI197" s="29">
        <v>0.47463700000000003</v>
      </c>
      <c r="AJ197" s="29">
        <v>0.47463700000000003</v>
      </c>
      <c r="AK197" s="29">
        <v>0.47463700000000003</v>
      </c>
      <c r="AL197" s="29">
        <v>0.47463700000000003</v>
      </c>
    </row>
    <row r="198" spans="1:38" ht="14.25" hidden="1" customHeight="1" x14ac:dyDescent="0.2">
      <c r="A198" s="5"/>
      <c r="B198" s="5" t="s">
        <v>385</v>
      </c>
      <c r="C198" s="28" t="s">
        <v>88</v>
      </c>
      <c r="D198" s="5" t="s">
        <v>89</v>
      </c>
      <c r="E198" s="28">
        <v>30</v>
      </c>
      <c r="F198" s="5" t="s">
        <v>245</v>
      </c>
      <c r="G198" s="5" t="s">
        <v>386</v>
      </c>
      <c r="H198" s="29" t="s">
        <v>387</v>
      </c>
      <c r="I198" s="29">
        <v>0.23932990000000004</v>
      </c>
      <c r="J198" s="29">
        <v>0.24957380000000007</v>
      </c>
      <c r="K198" s="29">
        <v>0.2598177000000001</v>
      </c>
      <c r="L198" s="29">
        <v>0.27006160000000007</v>
      </c>
      <c r="M198" s="29">
        <v>0.2803055000000001</v>
      </c>
      <c r="N198" s="29">
        <v>0.29054940000000012</v>
      </c>
      <c r="O198" s="29">
        <v>0.30079330000000015</v>
      </c>
      <c r="P198" s="29">
        <v>0.31103720000000018</v>
      </c>
      <c r="Q198" s="29">
        <v>0.32128110000000021</v>
      </c>
      <c r="R198" s="29">
        <v>0.33152500000000001</v>
      </c>
      <c r="S198" s="29">
        <v>0.33152500000000001</v>
      </c>
      <c r="T198" s="29">
        <v>0.33152500000000001</v>
      </c>
      <c r="U198" s="29">
        <v>0.33152500000000001</v>
      </c>
      <c r="V198" s="29">
        <v>0.33152500000000001</v>
      </c>
      <c r="W198" s="29">
        <v>0.33152500000000001</v>
      </c>
      <c r="X198" s="29">
        <v>0.33152500000000001</v>
      </c>
      <c r="Y198" s="29">
        <v>0.33152500000000001</v>
      </c>
      <c r="Z198" s="29">
        <v>0.33152500000000001</v>
      </c>
      <c r="AA198" s="29">
        <v>0.33152500000000001</v>
      </c>
      <c r="AB198" s="29">
        <v>0.33152500000000001</v>
      </c>
      <c r="AC198" s="29">
        <v>0.33152500000000001</v>
      </c>
      <c r="AD198" s="29">
        <v>0.33152500000000001</v>
      </c>
      <c r="AE198" s="29">
        <v>0.33152500000000001</v>
      </c>
      <c r="AF198" s="29">
        <v>0.33152500000000001</v>
      </c>
      <c r="AG198" s="29">
        <v>0.33152500000000001</v>
      </c>
      <c r="AH198" s="29">
        <v>0.33152500000000001</v>
      </c>
      <c r="AI198" s="29">
        <v>0.33152500000000001</v>
      </c>
      <c r="AJ198" s="29">
        <v>0.33152500000000001</v>
      </c>
      <c r="AK198" s="29">
        <v>0.33152500000000001</v>
      </c>
      <c r="AL198" s="29">
        <v>0.33152500000000001</v>
      </c>
    </row>
    <row r="199" spans="1:38" ht="14.25" hidden="1" customHeight="1" x14ac:dyDescent="0.2">
      <c r="A199" s="5"/>
      <c r="B199" s="5" t="s">
        <v>388</v>
      </c>
      <c r="C199" s="28" t="s">
        <v>88</v>
      </c>
      <c r="D199" s="5" t="s">
        <v>93</v>
      </c>
      <c r="E199" s="28">
        <v>30</v>
      </c>
      <c r="F199" s="5" t="s">
        <v>245</v>
      </c>
      <c r="G199" s="5" t="s">
        <v>386</v>
      </c>
      <c r="H199" s="29" t="s">
        <v>387</v>
      </c>
      <c r="I199" s="29">
        <v>0.23932990000000004</v>
      </c>
      <c r="J199" s="29">
        <v>0.24957380000000007</v>
      </c>
      <c r="K199" s="29">
        <v>0.2598177000000001</v>
      </c>
      <c r="L199" s="29">
        <v>0.27006160000000007</v>
      </c>
      <c r="M199" s="29">
        <v>0.2803055000000001</v>
      </c>
      <c r="N199" s="29">
        <v>0.29054940000000012</v>
      </c>
      <c r="O199" s="29">
        <v>0.30079330000000015</v>
      </c>
      <c r="P199" s="29">
        <v>0.31103720000000018</v>
      </c>
      <c r="Q199" s="29">
        <v>0.32128110000000021</v>
      </c>
      <c r="R199" s="29">
        <v>0.33152500000000001</v>
      </c>
      <c r="S199" s="29">
        <v>0.33152500000000001</v>
      </c>
      <c r="T199" s="29">
        <v>0.33152500000000001</v>
      </c>
      <c r="U199" s="29">
        <v>0.33152500000000001</v>
      </c>
      <c r="V199" s="29">
        <v>0.33152500000000001</v>
      </c>
      <c r="W199" s="29">
        <v>0.33152500000000001</v>
      </c>
      <c r="X199" s="29">
        <v>0.33152500000000001</v>
      </c>
      <c r="Y199" s="29">
        <v>0.33152500000000001</v>
      </c>
      <c r="Z199" s="29">
        <v>0.33152500000000001</v>
      </c>
      <c r="AA199" s="29">
        <v>0.33152500000000001</v>
      </c>
      <c r="AB199" s="29">
        <v>0.33152500000000001</v>
      </c>
      <c r="AC199" s="29">
        <v>0.33152500000000001</v>
      </c>
      <c r="AD199" s="29">
        <v>0.33152500000000001</v>
      </c>
      <c r="AE199" s="29">
        <v>0.33152500000000001</v>
      </c>
      <c r="AF199" s="29">
        <v>0.33152500000000001</v>
      </c>
      <c r="AG199" s="29">
        <v>0.33152500000000001</v>
      </c>
      <c r="AH199" s="29">
        <v>0.33152500000000001</v>
      </c>
      <c r="AI199" s="29">
        <v>0.33152500000000001</v>
      </c>
      <c r="AJ199" s="29">
        <v>0.33152500000000001</v>
      </c>
      <c r="AK199" s="29">
        <v>0.33152500000000001</v>
      </c>
      <c r="AL199" s="29">
        <v>0.33152500000000001</v>
      </c>
    </row>
    <row r="200" spans="1:38" ht="14.25" hidden="1" customHeight="1" x14ac:dyDescent="0.2">
      <c r="A200" s="5"/>
      <c r="B200" s="5" t="s">
        <v>389</v>
      </c>
      <c r="C200" s="28" t="s">
        <v>88</v>
      </c>
      <c r="D200" s="5" t="s">
        <v>95</v>
      </c>
      <c r="E200" s="28">
        <v>30</v>
      </c>
      <c r="F200" s="5" t="s">
        <v>245</v>
      </c>
      <c r="G200" s="5" t="s">
        <v>386</v>
      </c>
      <c r="H200" s="29" t="s">
        <v>387</v>
      </c>
      <c r="I200" s="29">
        <v>0.23932990000000004</v>
      </c>
      <c r="J200" s="29">
        <v>0.24957380000000007</v>
      </c>
      <c r="K200" s="29">
        <v>0.2598177000000001</v>
      </c>
      <c r="L200" s="29">
        <v>0.27006160000000007</v>
      </c>
      <c r="M200" s="29">
        <v>0.2803055000000001</v>
      </c>
      <c r="N200" s="29">
        <v>0.29054940000000012</v>
      </c>
      <c r="O200" s="29">
        <v>0.30079330000000015</v>
      </c>
      <c r="P200" s="29">
        <v>0.31103720000000018</v>
      </c>
      <c r="Q200" s="29">
        <v>0.32128110000000021</v>
      </c>
      <c r="R200" s="29">
        <v>0.33152500000000001</v>
      </c>
      <c r="S200" s="29">
        <v>0.33152500000000001</v>
      </c>
      <c r="T200" s="29">
        <v>0.33152500000000001</v>
      </c>
      <c r="U200" s="29">
        <v>0.33152500000000001</v>
      </c>
      <c r="V200" s="29">
        <v>0.33152500000000001</v>
      </c>
      <c r="W200" s="29">
        <v>0.33152500000000001</v>
      </c>
      <c r="X200" s="29">
        <v>0.33152500000000001</v>
      </c>
      <c r="Y200" s="29">
        <v>0.33152500000000001</v>
      </c>
      <c r="Z200" s="29">
        <v>0.33152500000000001</v>
      </c>
      <c r="AA200" s="29">
        <v>0.33152500000000001</v>
      </c>
      <c r="AB200" s="29">
        <v>0.33152500000000001</v>
      </c>
      <c r="AC200" s="29">
        <v>0.33152500000000001</v>
      </c>
      <c r="AD200" s="29">
        <v>0.33152500000000001</v>
      </c>
      <c r="AE200" s="29">
        <v>0.33152500000000001</v>
      </c>
      <c r="AF200" s="29">
        <v>0.33152500000000001</v>
      </c>
      <c r="AG200" s="29">
        <v>0.33152500000000001</v>
      </c>
      <c r="AH200" s="29">
        <v>0.33152500000000001</v>
      </c>
      <c r="AI200" s="29">
        <v>0.33152500000000001</v>
      </c>
      <c r="AJ200" s="29">
        <v>0.33152500000000001</v>
      </c>
      <c r="AK200" s="29">
        <v>0.33152500000000001</v>
      </c>
      <c r="AL200" s="29">
        <v>0.33152500000000001</v>
      </c>
    </row>
    <row r="201" spans="1:38" ht="14.25" hidden="1" customHeight="1" x14ac:dyDescent="0.2">
      <c r="A201" s="5"/>
      <c r="B201" s="5" t="s">
        <v>390</v>
      </c>
      <c r="C201" s="28" t="s">
        <v>88</v>
      </c>
      <c r="D201" s="5" t="s">
        <v>89</v>
      </c>
      <c r="E201" s="28">
        <v>30</v>
      </c>
      <c r="F201" s="5" t="s">
        <v>245</v>
      </c>
      <c r="G201" s="5" t="s">
        <v>391</v>
      </c>
      <c r="H201" s="29" t="s">
        <v>392</v>
      </c>
      <c r="I201" s="29">
        <v>0.25940830000000004</v>
      </c>
      <c r="J201" s="29">
        <v>0.27371060000000003</v>
      </c>
      <c r="K201" s="29">
        <v>0.28801290000000007</v>
      </c>
      <c r="L201" s="29">
        <v>0.30231520000000006</v>
      </c>
      <c r="M201" s="29">
        <v>0.31661750000000011</v>
      </c>
      <c r="N201" s="29">
        <v>0.33091980000000015</v>
      </c>
      <c r="O201" s="29">
        <v>0.34522210000000014</v>
      </c>
      <c r="P201" s="29">
        <v>0.35952440000000019</v>
      </c>
      <c r="Q201" s="29">
        <v>0.37382670000000023</v>
      </c>
      <c r="R201" s="29">
        <v>0.388129</v>
      </c>
      <c r="S201" s="29">
        <v>0.388129</v>
      </c>
      <c r="T201" s="29">
        <v>0.388129</v>
      </c>
      <c r="U201" s="29">
        <v>0.388129</v>
      </c>
      <c r="V201" s="29">
        <v>0.388129</v>
      </c>
      <c r="W201" s="29">
        <v>0.388129</v>
      </c>
      <c r="X201" s="29">
        <v>0.388129</v>
      </c>
      <c r="Y201" s="29">
        <v>0.388129</v>
      </c>
      <c r="Z201" s="29">
        <v>0.388129</v>
      </c>
      <c r="AA201" s="29">
        <v>0.388129</v>
      </c>
      <c r="AB201" s="29">
        <v>0.388129</v>
      </c>
      <c r="AC201" s="29">
        <v>0.388129</v>
      </c>
      <c r="AD201" s="29">
        <v>0.388129</v>
      </c>
      <c r="AE201" s="29">
        <v>0.388129</v>
      </c>
      <c r="AF201" s="29">
        <v>0.388129</v>
      </c>
      <c r="AG201" s="29">
        <v>0.388129</v>
      </c>
      <c r="AH201" s="29">
        <v>0.388129</v>
      </c>
      <c r="AI201" s="29">
        <v>0.388129</v>
      </c>
      <c r="AJ201" s="29">
        <v>0.388129</v>
      </c>
      <c r="AK201" s="29">
        <v>0.388129</v>
      </c>
      <c r="AL201" s="29">
        <v>0.388129</v>
      </c>
    </row>
    <row r="202" spans="1:38" ht="14.25" hidden="1" customHeight="1" x14ac:dyDescent="0.2">
      <c r="A202" s="5"/>
      <c r="B202" s="5" t="s">
        <v>393</v>
      </c>
      <c r="C202" s="28" t="s">
        <v>88</v>
      </c>
      <c r="D202" s="5" t="s">
        <v>93</v>
      </c>
      <c r="E202" s="28">
        <v>30</v>
      </c>
      <c r="F202" s="5" t="s">
        <v>245</v>
      </c>
      <c r="G202" s="5" t="s">
        <v>391</v>
      </c>
      <c r="H202" s="29" t="s">
        <v>392</v>
      </c>
      <c r="I202" s="29">
        <v>0.25940830000000004</v>
      </c>
      <c r="J202" s="29">
        <v>0.27371060000000003</v>
      </c>
      <c r="K202" s="29">
        <v>0.28801290000000007</v>
      </c>
      <c r="L202" s="29">
        <v>0.30231520000000006</v>
      </c>
      <c r="M202" s="29">
        <v>0.31661750000000011</v>
      </c>
      <c r="N202" s="29">
        <v>0.33091980000000015</v>
      </c>
      <c r="O202" s="29">
        <v>0.34522210000000014</v>
      </c>
      <c r="P202" s="29">
        <v>0.35952440000000019</v>
      </c>
      <c r="Q202" s="29">
        <v>0.37382670000000023</v>
      </c>
      <c r="R202" s="29">
        <v>0.388129</v>
      </c>
      <c r="S202" s="29">
        <v>0.388129</v>
      </c>
      <c r="T202" s="29">
        <v>0.388129</v>
      </c>
      <c r="U202" s="29">
        <v>0.388129</v>
      </c>
      <c r="V202" s="29">
        <v>0.388129</v>
      </c>
      <c r="W202" s="29">
        <v>0.388129</v>
      </c>
      <c r="X202" s="29">
        <v>0.388129</v>
      </c>
      <c r="Y202" s="29">
        <v>0.388129</v>
      </c>
      <c r="Z202" s="29">
        <v>0.388129</v>
      </c>
      <c r="AA202" s="29">
        <v>0.388129</v>
      </c>
      <c r="AB202" s="29">
        <v>0.388129</v>
      </c>
      <c r="AC202" s="29">
        <v>0.388129</v>
      </c>
      <c r="AD202" s="29">
        <v>0.388129</v>
      </c>
      <c r="AE202" s="29">
        <v>0.388129</v>
      </c>
      <c r="AF202" s="29">
        <v>0.388129</v>
      </c>
      <c r="AG202" s="29">
        <v>0.388129</v>
      </c>
      <c r="AH202" s="29">
        <v>0.388129</v>
      </c>
      <c r="AI202" s="29">
        <v>0.388129</v>
      </c>
      <c r="AJ202" s="29">
        <v>0.388129</v>
      </c>
      <c r="AK202" s="29">
        <v>0.388129</v>
      </c>
      <c r="AL202" s="29">
        <v>0.388129</v>
      </c>
    </row>
    <row r="203" spans="1:38" ht="14.25" hidden="1" customHeight="1" x14ac:dyDescent="0.2">
      <c r="A203" s="5"/>
      <c r="B203" s="5" t="s">
        <v>394</v>
      </c>
      <c r="C203" s="28" t="s">
        <v>88</v>
      </c>
      <c r="D203" s="5" t="s">
        <v>95</v>
      </c>
      <c r="E203" s="28">
        <v>30</v>
      </c>
      <c r="F203" s="5" t="s">
        <v>245</v>
      </c>
      <c r="G203" s="5" t="s">
        <v>391</v>
      </c>
      <c r="H203" s="29" t="s">
        <v>392</v>
      </c>
      <c r="I203" s="29">
        <v>0.25940830000000004</v>
      </c>
      <c r="J203" s="29">
        <v>0.27371060000000003</v>
      </c>
      <c r="K203" s="29">
        <v>0.28801290000000007</v>
      </c>
      <c r="L203" s="29">
        <v>0.30231520000000006</v>
      </c>
      <c r="M203" s="29">
        <v>0.31661750000000011</v>
      </c>
      <c r="N203" s="29">
        <v>0.33091980000000015</v>
      </c>
      <c r="O203" s="29">
        <v>0.34522210000000014</v>
      </c>
      <c r="P203" s="29">
        <v>0.35952440000000019</v>
      </c>
      <c r="Q203" s="29">
        <v>0.37382670000000023</v>
      </c>
      <c r="R203" s="29">
        <v>0.388129</v>
      </c>
      <c r="S203" s="29">
        <v>0.388129</v>
      </c>
      <c r="T203" s="29">
        <v>0.388129</v>
      </c>
      <c r="U203" s="29">
        <v>0.388129</v>
      </c>
      <c r="V203" s="29">
        <v>0.388129</v>
      </c>
      <c r="W203" s="29">
        <v>0.388129</v>
      </c>
      <c r="X203" s="29">
        <v>0.388129</v>
      </c>
      <c r="Y203" s="29">
        <v>0.388129</v>
      </c>
      <c r="Z203" s="29">
        <v>0.388129</v>
      </c>
      <c r="AA203" s="29">
        <v>0.388129</v>
      </c>
      <c r="AB203" s="29">
        <v>0.388129</v>
      </c>
      <c r="AC203" s="29">
        <v>0.388129</v>
      </c>
      <c r="AD203" s="29">
        <v>0.388129</v>
      </c>
      <c r="AE203" s="29">
        <v>0.388129</v>
      </c>
      <c r="AF203" s="29">
        <v>0.388129</v>
      </c>
      <c r="AG203" s="29">
        <v>0.388129</v>
      </c>
      <c r="AH203" s="29">
        <v>0.388129</v>
      </c>
      <c r="AI203" s="29">
        <v>0.388129</v>
      </c>
      <c r="AJ203" s="29">
        <v>0.388129</v>
      </c>
      <c r="AK203" s="29">
        <v>0.388129</v>
      </c>
      <c r="AL203" s="29">
        <v>0.388129</v>
      </c>
    </row>
    <row r="204" spans="1:38" ht="14.25" hidden="1" customHeight="1" x14ac:dyDescent="0.2">
      <c r="A204" s="5"/>
      <c r="B204" s="5" t="s">
        <v>395</v>
      </c>
      <c r="C204" s="28" t="s">
        <v>88</v>
      </c>
      <c r="D204" s="5" t="s">
        <v>89</v>
      </c>
      <c r="E204" s="28">
        <v>30</v>
      </c>
      <c r="F204" s="5" t="s">
        <v>245</v>
      </c>
      <c r="G204" s="5" t="s">
        <v>396</v>
      </c>
      <c r="H204" s="29" t="s">
        <v>397</v>
      </c>
      <c r="I204" s="29">
        <v>0.2359301</v>
      </c>
      <c r="J204" s="29">
        <v>0.25443319999999997</v>
      </c>
      <c r="K204" s="29">
        <v>0.27293629999999997</v>
      </c>
      <c r="L204" s="29">
        <v>0.2914393999999999</v>
      </c>
      <c r="M204" s="29">
        <v>0.3099424999999999</v>
      </c>
      <c r="N204" s="29">
        <v>0.32844559999999989</v>
      </c>
      <c r="O204" s="29">
        <v>0.34694869999999989</v>
      </c>
      <c r="P204" s="29">
        <v>0.36545179999999983</v>
      </c>
      <c r="Q204" s="29">
        <v>0.38395489999999982</v>
      </c>
      <c r="R204" s="29">
        <v>0.40245799999999998</v>
      </c>
      <c r="S204" s="29">
        <v>0.40245799999999998</v>
      </c>
      <c r="T204" s="29">
        <v>0.40245799999999998</v>
      </c>
      <c r="U204" s="29">
        <v>0.40245799999999998</v>
      </c>
      <c r="V204" s="29">
        <v>0.40245799999999998</v>
      </c>
      <c r="W204" s="29">
        <v>0.40245799999999998</v>
      </c>
      <c r="X204" s="29">
        <v>0.40245799999999998</v>
      </c>
      <c r="Y204" s="29">
        <v>0.40245799999999998</v>
      </c>
      <c r="Z204" s="29">
        <v>0.40245799999999998</v>
      </c>
      <c r="AA204" s="29">
        <v>0.40245799999999998</v>
      </c>
      <c r="AB204" s="29">
        <v>0.40245799999999998</v>
      </c>
      <c r="AC204" s="29">
        <v>0.40245799999999998</v>
      </c>
      <c r="AD204" s="29">
        <v>0.40245799999999998</v>
      </c>
      <c r="AE204" s="29">
        <v>0.40245799999999998</v>
      </c>
      <c r="AF204" s="29">
        <v>0.40245799999999998</v>
      </c>
      <c r="AG204" s="29">
        <v>0.40245799999999998</v>
      </c>
      <c r="AH204" s="29">
        <v>0.40245799999999998</v>
      </c>
      <c r="AI204" s="29">
        <v>0.40245799999999998</v>
      </c>
      <c r="AJ204" s="29">
        <v>0.40245799999999998</v>
      </c>
      <c r="AK204" s="29">
        <v>0.40245799999999998</v>
      </c>
      <c r="AL204" s="29">
        <v>0.40245799999999998</v>
      </c>
    </row>
    <row r="205" spans="1:38" ht="14.25" hidden="1" customHeight="1" x14ac:dyDescent="0.2">
      <c r="A205" s="5"/>
      <c r="B205" s="5" t="s">
        <v>398</v>
      </c>
      <c r="C205" s="28" t="s">
        <v>88</v>
      </c>
      <c r="D205" s="5" t="s">
        <v>93</v>
      </c>
      <c r="E205" s="28">
        <v>30</v>
      </c>
      <c r="F205" s="5" t="s">
        <v>245</v>
      </c>
      <c r="G205" s="5" t="s">
        <v>396</v>
      </c>
      <c r="H205" s="29" t="s">
        <v>397</v>
      </c>
      <c r="I205" s="29">
        <v>0.2359301</v>
      </c>
      <c r="J205" s="29">
        <v>0.25443319999999997</v>
      </c>
      <c r="K205" s="29">
        <v>0.27293629999999997</v>
      </c>
      <c r="L205" s="29">
        <v>0.2914393999999999</v>
      </c>
      <c r="M205" s="29">
        <v>0.3099424999999999</v>
      </c>
      <c r="N205" s="29">
        <v>0.32844559999999989</v>
      </c>
      <c r="O205" s="29">
        <v>0.34694869999999989</v>
      </c>
      <c r="P205" s="29">
        <v>0.36545179999999983</v>
      </c>
      <c r="Q205" s="29">
        <v>0.38395489999999982</v>
      </c>
      <c r="R205" s="29">
        <v>0.40245799999999998</v>
      </c>
      <c r="S205" s="29">
        <v>0.40245799999999998</v>
      </c>
      <c r="T205" s="29">
        <v>0.40245799999999998</v>
      </c>
      <c r="U205" s="29">
        <v>0.40245799999999998</v>
      </c>
      <c r="V205" s="29">
        <v>0.40245799999999998</v>
      </c>
      <c r="W205" s="29">
        <v>0.40245799999999998</v>
      </c>
      <c r="X205" s="29">
        <v>0.40245799999999998</v>
      </c>
      <c r="Y205" s="29">
        <v>0.40245799999999998</v>
      </c>
      <c r="Z205" s="29">
        <v>0.40245799999999998</v>
      </c>
      <c r="AA205" s="29">
        <v>0.40245799999999998</v>
      </c>
      <c r="AB205" s="29">
        <v>0.40245799999999998</v>
      </c>
      <c r="AC205" s="29">
        <v>0.40245799999999998</v>
      </c>
      <c r="AD205" s="29">
        <v>0.40245799999999998</v>
      </c>
      <c r="AE205" s="29">
        <v>0.40245799999999998</v>
      </c>
      <c r="AF205" s="29">
        <v>0.40245799999999998</v>
      </c>
      <c r="AG205" s="29">
        <v>0.40245799999999998</v>
      </c>
      <c r="AH205" s="29">
        <v>0.40245799999999998</v>
      </c>
      <c r="AI205" s="29">
        <v>0.40245799999999998</v>
      </c>
      <c r="AJ205" s="29">
        <v>0.40245799999999998</v>
      </c>
      <c r="AK205" s="29">
        <v>0.40245799999999998</v>
      </c>
      <c r="AL205" s="29">
        <v>0.40245799999999998</v>
      </c>
    </row>
    <row r="206" spans="1:38" ht="14.25" hidden="1" customHeight="1" x14ac:dyDescent="0.2">
      <c r="A206" s="5"/>
      <c r="B206" s="5" t="s">
        <v>399</v>
      </c>
      <c r="C206" s="28" t="s">
        <v>88</v>
      </c>
      <c r="D206" s="5" t="s">
        <v>95</v>
      </c>
      <c r="E206" s="28">
        <v>30</v>
      </c>
      <c r="F206" s="5" t="s">
        <v>245</v>
      </c>
      <c r="G206" s="5" t="s">
        <v>396</v>
      </c>
      <c r="H206" s="29" t="s">
        <v>397</v>
      </c>
      <c r="I206" s="29">
        <v>0.2359301</v>
      </c>
      <c r="J206" s="29">
        <v>0.25443319999999997</v>
      </c>
      <c r="K206" s="29">
        <v>0.27293629999999997</v>
      </c>
      <c r="L206" s="29">
        <v>0.2914393999999999</v>
      </c>
      <c r="M206" s="29">
        <v>0.3099424999999999</v>
      </c>
      <c r="N206" s="29">
        <v>0.32844559999999989</v>
      </c>
      <c r="O206" s="29">
        <v>0.34694869999999989</v>
      </c>
      <c r="P206" s="29">
        <v>0.36545179999999983</v>
      </c>
      <c r="Q206" s="29">
        <v>0.38395489999999982</v>
      </c>
      <c r="R206" s="29">
        <v>0.40245799999999998</v>
      </c>
      <c r="S206" s="29">
        <v>0.40245799999999998</v>
      </c>
      <c r="T206" s="29">
        <v>0.40245799999999998</v>
      </c>
      <c r="U206" s="29">
        <v>0.40245799999999998</v>
      </c>
      <c r="V206" s="29">
        <v>0.40245799999999998</v>
      </c>
      <c r="W206" s="29">
        <v>0.40245799999999998</v>
      </c>
      <c r="X206" s="29">
        <v>0.40245799999999998</v>
      </c>
      <c r="Y206" s="29">
        <v>0.40245799999999998</v>
      </c>
      <c r="Z206" s="29">
        <v>0.40245799999999998</v>
      </c>
      <c r="AA206" s="29">
        <v>0.40245799999999998</v>
      </c>
      <c r="AB206" s="29">
        <v>0.40245799999999998</v>
      </c>
      <c r="AC206" s="29">
        <v>0.40245799999999998</v>
      </c>
      <c r="AD206" s="29">
        <v>0.40245799999999998</v>
      </c>
      <c r="AE206" s="29">
        <v>0.40245799999999998</v>
      </c>
      <c r="AF206" s="29">
        <v>0.40245799999999998</v>
      </c>
      <c r="AG206" s="29">
        <v>0.40245799999999998</v>
      </c>
      <c r="AH206" s="29">
        <v>0.40245799999999998</v>
      </c>
      <c r="AI206" s="29">
        <v>0.40245799999999998</v>
      </c>
      <c r="AJ206" s="29">
        <v>0.40245799999999998</v>
      </c>
      <c r="AK206" s="29">
        <v>0.40245799999999998</v>
      </c>
      <c r="AL206" s="29">
        <v>0.40245799999999998</v>
      </c>
    </row>
    <row r="207" spans="1:38" ht="14.25" hidden="1" customHeight="1" x14ac:dyDescent="0.2">
      <c r="A207" s="5"/>
      <c r="B207" s="5" t="s">
        <v>400</v>
      </c>
      <c r="C207" s="28" t="s">
        <v>88</v>
      </c>
      <c r="D207" s="5" t="s">
        <v>89</v>
      </c>
      <c r="E207" s="28">
        <v>30</v>
      </c>
      <c r="F207" s="5" t="s">
        <v>245</v>
      </c>
      <c r="G207" s="5" t="s">
        <v>401</v>
      </c>
      <c r="H207" s="29" t="s">
        <v>402</v>
      </c>
      <c r="I207" s="29">
        <v>0.28568110000000002</v>
      </c>
      <c r="J207" s="29">
        <v>0.30160320000000002</v>
      </c>
      <c r="K207" s="29">
        <v>0.31752530000000001</v>
      </c>
      <c r="L207" s="29">
        <v>0.33344740000000006</v>
      </c>
      <c r="M207" s="29">
        <v>0.34936950000000006</v>
      </c>
      <c r="N207" s="29">
        <v>0.36529160000000011</v>
      </c>
      <c r="O207" s="29">
        <v>0.3812137000000001</v>
      </c>
      <c r="P207" s="29">
        <v>0.39713580000000009</v>
      </c>
      <c r="Q207" s="29">
        <v>0.41305790000000014</v>
      </c>
      <c r="R207" s="29">
        <v>0.42897999999999997</v>
      </c>
      <c r="S207" s="29">
        <v>0.42897999999999997</v>
      </c>
      <c r="T207" s="29">
        <v>0.42897999999999997</v>
      </c>
      <c r="U207" s="29">
        <v>0.42897999999999997</v>
      </c>
      <c r="V207" s="29">
        <v>0.42897999999999997</v>
      </c>
      <c r="W207" s="29">
        <v>0.42897999999999997</v>
      </c>
      <c r="X207" s="29">
        <v>0.42897999999999997</v>
      </c>
      <c r="Y207" s="29">
        <v>0.42897999999999997</v>
      </c>
      <c r="Z207" s="29">
        <v>0.42897999999999997</v>
      </c>
      <c r="AA207" s="29">
        <v>0.42897999999999997</v>
      </c>
      <c r="AB207" s="29">
        <v>0.42897999999999997</v>
      </c>
      <c r="AC207" s="29">
        <v>0.42897999999999997</v>
      </c>
      <c r="AD207" s="29">
        <v>0.42897999999999997</v>
      </c>
      <c r="AE207" s="29">
        <v>0.42897999999999997</v>
      </c>
      <c r="AF207" s="29">
        <v>0.42897999999999997</v>
      </c>
      <c r="AG207" s="29">
        <v>0.42897999999999997</v>
      </c>
      <c r="AH207" s="29">
        <v>0.42897999999999997</v>
      </c>
      <c r="AI207" s="29">
        <v>0.42897999999999997</v>
      </c>
      <c r="AJ207" s="29">
        <v>0.42897999999999997</v>
      </c>
      <c r="AK207" s="29">
        <v>0.42897999999999997</v>
      </c>
      <c r="AL207" s="29">
        <v>0.42897999999999997</v>
      </c>
    </row>
    <row r="208" spans="1:38" ht="14.25" hidden="1" customHeight="1" x14ac:dyDescent="0.2">
      <c r="A208" s="5"/>
      <c r="B208" s="5" t="s">
        <v>403</v>
      </c>
      <c r="C208" s="28" t="s">
        <v>88</v>
      </c>
      <c r="D208" s="5" t="s">
        <v>93</v>
      </c>
      <c r="E208" s="28">
        <v>30</v>
      </c>
      <c r="F208" s="5" t="s">
        <v>245</v>
      </c>
      <c r="G208" s="5" t="s">
        <v>401</v>
      </c>
      <c r="H208" s="29" t="s">
        <v>402</v>
      </c>
      <c r="I208" s="29">
        <v>0.28568110000000002</v>
      </c>
      <c r="J208" s="29">
        <v>0.30160320000000002</v>
      </c>
      <c r="K208" s="29">
        <v>0.31752530000000001</v>
      </c>
      <c r="L208" s="29">
        <v>0.33344740000000006</v>
      </c>
      <c r="M208" s="29">
        <v>0.34936950000000006</v>
      </c>
      <c r="N208" s="29">
        <v>0.36529160000000011</v>
      </c>
      <c r="O208" s="29">
        <v>0.3812137000000001</v>
      </c>
      <c r="P208" s="29">
        <v>0.39713580000000009</v>
      </c>
      <c r="Q208" s="29">
        <v>0.41305790000000014</v>
      </c>
      <c r="R208" s="29">
        <v>0.42897999999999997</v>
      </c>
      <c r="S208" s="29">
        <v>0.42897999999999997</v>
      </c>
      <c r="T208" s="29">
        <v>0.42897999999999997</v>
      </c>
      <c r="U208" s="29">
        <v>0.42897999999999997</v>
      </c>
      <c r="V208" s="29">
        <v>0.42897999999999997</v>
      </c>
      <c r="W208" s="29">
        <v>0.42897999999999997</v>
      </c>
      <c r="X208" s="29">
        <v>0.42897999999999997</v>
      </c>
      <c r="Y208" s="29">
        <v>0.42897999999999997</v>
      </c>
      <c r="Z208" s="29">
        <v>0.42897999999999997</v>
      </c>
      <c r="AA208" s="29">
        <v>0.42897999999999997</v>
      </c>
      <c r="AB208" s="29">
        <v>0.42897999999999997</v>
      </c>
      <c r="AC208" s="29">
        <v>0.42897999999999997</v>
      </c>
      <c r="AD208" s="29">
        <v>0.42897999999999997</v>
      </c>
      <c r="AE208" s="29">
        <v>0.42897999999999997</v>
      </c>
      <c r="AF208" s="29">
        <v>0.42897999999999997</v>
      </c>
      <c r="AG208" s="29">
        <v>0.42897999999999997</v>
      </c>
      <c r="AH208" s="29">
        <v>0.42897999999999997</v>
      </c>
      <c r="AI208" s="29">
        <v>0.42897999999999997</v>
      </c>
      <c r="AJ208" s="29">
        <v>0.42897999999999997</v>
      </c>
      <c r="AK208" s="29">
        <v>0.42897999999999997</v>
      </c>
      <c r="AL208" s="29">
        <v>0.42897999999999997</v>
      </c>
    </row>
    <row r="209" spans="1:38" ht="14.25" hidden="1" customHeight="1" x14ac:dyDescent="0.2">
      <c r="A209" s="5"/>
      <c r="B209" s="5" t="s">
        <v>404</v>
      </c>
      <c r="C209" s="28" t="s">
        <v>88</v>
      </c>
      <c r="D209" s="5" t="s">
        <v>95</v>
      </c>
      <c r="E209" s="28">
        <v>30</v>
      </c>
      <c r="F209" s="5" t="s">
        <v>245</v>
      </c>
      <c r="G209" s="5" t="s">
        <v>401</v>
      </c>
      <c r="H209" s="29" t="s">
        <v>402</v>
      </c>
      <c r="I209" s="29">
        <v>0.28568110000000002</v>
      </c>
      <c r="J209" s="29">
        <v>0.30160320000000002</v>
      </c>
      <c r="K209" s="29">
        <v>0.31752530000000001</v>
      </c>
      <c r="L209" s="29">
        <v>0.33344740000000006</v>
      </c>
      <c r="M209" s="29">
        <v>0.34936950000000006</v>
      </c>
      <c r="N209" s="29">
        <v>0.36529160000000011</v>
      </c>
      <c r="O209" s="29">
        <v>0.3812137000000001</v>
      </c>
      <c r="P209" s="29">
        <v>0.39713580000000009</v>
      </c>
      <c r="Q209" s="29">
        <v>0.41305790000000014</v>
      </c>
      <c r="R209" s="29">
        <v>0.42897999999999997</v>
      </c>
      <c r="S209" s="29">
        <v>0.42897999999999997</v>
      </c>
      <c r="T209" s="29">
        <v>0.42897999999999997</v>
      </c>
      <c r="U209" s="29">
        <v>0.42897999999999997</v>
      </c>
      <c r="V209" s="29">
        <v>0.42897999999999997</v>
      </c>
      <c r="W209" s="29">
        <v>0.42897999999999997</v>
      </c>
      <c r="X209" s="29">
        <v>0.42897999999999997</v>
      </c>
      <c r="Y209" s="29">
        <v>0.42897999999999997</v>
      </c>
      <c r="Z209" s="29">
        <v>0.42897999999999997</v>
      </c>
      <c r="AA209" s="29">
        <v>0.42897999999999997</v>
      </c>
      <c r="AB209" s="29">
        <v>0.42897999999999997</v>
      </c>
      <c r="AC209" s="29">
        <v>0.42897999999999997</v>
      </c>
      <c r="AD209" s="29">
        <v>0.42897999999999997</v>
      </c>
      <c r="AE209" s="29">
        <v>0.42897999999999997</v>
      </c>
      <c r="AF209" s="29">
        <v>0.42897999999999997</v>
      </c>
      <c r="AG209" s="29">
        <v>0.42897999999999997</v>
      </c>
      <c r="AH209" s="29">
        <v>0.42897999999999997</v>
      </c>
      <c r="AI209" s="29">
        <v>0.42897999999999997</v>
      </c>
      <c r="AJ209" s="29">
        <v>0.42897999999999997</v>
      </c>
      <c r="AK209" s="29">
        <v>0.42897999999999997</v>
      </c>
      <c r="AL209" s="29">
        <v>0.42897999999999997</v>
      </c>
    </row>
    <row r="210" spans="1:38" ht="14.25" hidden="1" customHeight="1" x14ac:dyDescent="0.2">
      <c r="A210" s="5"/>
      <c r="B210" s="5" t="s">
        <v>405</v>
      </c>
      <c r="C210" s="28" t="s">
        <v>88</v>
      </c>
      <c r="D210" s="5" t="s">
        <v>89</v>
      </c>
      <c r="E210" s="28">
        <v>30</v>
      </c>
      <c r="F210" s="5" t="s">
        <v>245</v>
      </c>
      <c r="G210" s="5" t="s">
        <v>406</v>
      </c>
      <c r="H210" s="29" t="s">
        <v>407</v>
      </c>
      <c r="I210" s="29">
        <v>0.19938669999999997</v>
      </c>
      <c r="J210" s="29">
        <v>0.20893639999999997</v>
      </c>
      <c r="K210" s="29">
        <v>0.21848609999999996</v>
      </c>
      <c r="L210" s="29">
        <v>0.22803579999999996</v>
      </c>
      <c r="M210" s="29">
        <v>0.23758549999999998</v>
      </c>
      <c r="N210" s="29">
        <v>0.2471352</v>
      </c>
      <c r="O210" s="29">
        <v>0.25668489999999999</v>
      </c>
      <c r="P210" s="29">
        <v>0.26623460000000004</v>
      </c>
      <c r="Q210" s="29">
        <v>0.27578430000000004</v>
      </c>
      <c r="R210" s="29">
        <v>0.28533399999999998</v>
      </c>
      <c r="S210" s="29">
        <v>0.28533399999999998</v>
      </c>
      <c r="T210" s="29">
        <v>0.28533399999999998</v>
      </c>
      <c r="U210" s="29">
        <v>0.28533399999999998</v>
      </c>
      <c r="V210" s="29">
        <v>0.28533399999999998</v>
      </c>
      <c r="W210" s="29">
        <v>0.28533399999999998</v>
      </c>
      <c r="X210" s="29">
        <v>0.28533399999999998</v>
      </c>
      <c r="Y210" s="29">
        <v>0.28533399999999998</v>
      </c>
      <c r="Z210" s="29">
        <v>0.28533399999999998</v>
      </c>
      <c r="AA210" s="29">
        <v>0.28533399999999998</v>
      </c>
      <c r="AB210" s="29">
        <v>0.28533399999999998</v>
      </c>
      <c r="AC210" s="29">
        <v>0.28533399999999998</v>
      </c>
      <c r="AD210" s="29">
        <v>0.28533399999999998</v>
      </c>
      <c r="AE210" s="29">
        <v>0.28533399999999998</v>
      </c>
      <c r="AF210" s="29">
        <v>0.28533399999999998</v>
      </c>
      <c r="AG210" s="29">
        <v>0.28533399999999998</v>
      </c>
      <c r="AH210" s="29">
        <v>0.28533399999999998</v>
      </c>
      <c r="AI210" s="29">
        <v>0.28533399999999998</v>
      </c>
      <c r="AJ210" s="29">
        <v>0.28533399999999998</v>
      </c>
      <c r="AK210" s="29">
        <v>0.28533399999999998</v>
      </c>
      <c r="AL210" s="29">
        <v>0.28533399999999998</v>
      </c>
    </row>
    <row r="211" spans="1:38" ht="14.25" hidden="1" customHeight="1" x14ac:dyDescent="0.2">
      <c r="A211" s="5"/>
      <c r="B211" s="5" t="s">
        <v>408</v>
      </c>
      <c r="C211" s="28" t="s">
        <v>88</v>
      </c>
      <c r="D211" s="5" t="s">
        <v>93</v>
      </c>
      <c r="E211" s="28">
        <v>30</v>
      </c>
      <c r="F211" s="5" t="s">
        <v>245</v>
      </c>
      <c r="G211" s="5" t="s">
        <v>406</v>
      </c>
      <c r="H211" s="29" t="s">
        <v>407</v>
      </c>
      <c r="I211" s="29">
        <v>0.19938669999999997</v>
      </c>
      <c r="J211" s="29">
        <v>0.20893639999999997</v>
      </c>
      <c r="K211" s="29">
        <v>0.21848609999999996</v>
      </c>
      <c r="L211" s="29">
        <v>0.22803579999999996</v>
      </c>
      <c r="M211" s="29">
        <v>0.23758549999999998</v>
      </c>
      <c r="N211" s="29">
        <v>0.2471352</v>
      </c>
      <c r="O211" s="29">
        <v>0.25668489999999999</v>
      </c>
      <c r="P211" s="29">
        <v>0.26623460000000004</v>
      </c>
      <c r="Q211" s="29">
        <v>0.27578430000000004</v>
      </c>
      <c r="R211" s="29">
        <v>0.28533399999999998</v>
      </c>
      <c r="S211" s="29">
        <v>0.28533399999999998</v>
      </c>
      <c r="T211" s="29">
        <v>0.28533399999999998</v>
      </c>
      <c r="U211" s="29">
        <v>0.28533399999999998</v>
      </c>
      <c r="V211" s="29">
        <v>0.28533399999999998</v>
      </c>
      <c r="W211" s="29">
        <v>0.28533399999999998</v>
      </c>
      <c r="X211" s="29">
        <v>0.28533399999999998</v>
      </c>
      <c r="Y211" s="29">
        <v>0.28533399999999998</v>
      </c>
      <c r="Z211" s="29">
        <v>0.28533399999999998</v>
      </c>
      <c r="AA211" s="29">
        <v>0.28533399999999998</v>
      </c>
      <c r="AB211" s="29">
        <v>0.28533399999999998</v>
      </c>
      <c r="AC211" s="29">
        <v>0.28533399999999998</v>
      </c>
      <c r="AD211" s="29">
        <v>0.28533399999999998</v>
      </c>
      <c r="AE211" s="29">
        <v>0.28533399999999998</v>
      </c>
      <c r="AF211" s="29">
        <v>0.28533399999999998</v>
      </c>
      <c r="AG211" s="29">
        <v>0.28533399999999998</v>
      </c>
      <c r="AH211" s="29">
        <v>0.28533399999999998</v>
      </c>
      <c r="AI211" s="29">
        <v>0.28533399999999998</v>
      </c>
      <c r="AJ211" s="29">
        <v>0.28533399999999998</v>
      </c>
      <c r="AK211" s="29">
        <v>0.28533399999999998</v>
      </c>
      <c r="AL211" s="29">
        <v>0.28533399999999998</v>
      </c>
    </row>
    <row r="212" spans="1:38" ht="14.25" hidden="1" customHeight="1" x14ac:dyDescent="0.2">
      <c r="A212" s="5"/>
      <c r="B212" s="5" t="s">
        <v>409</v>
      </c>
      <c r="C212" s="28" t="s">
        <v>88</v>
      </c>
      <c r="D212" s="5" t="s">
        <v>95</v>
      </c>
      <c r="E212" s="28">
        <v>30</v>
      </c>
      <c r="F212" s="5" t="s">
        <v>245</v>
      </c>
      <c r="G212" s="5" t="s">
        <v>406</v>
      </c>
      <c r="H212" s="29" t="s">
        <v>407</v>
      </c>
      <c r="I212" s="29">
        <v>0.19938669999999997</v>
      </c>
      <c r="J212" s="29">
        <v>0.20893639999999997</v>
      </c>
      <c r="K212" s="29">
        <v>0.21848609999999996</v>
      </c>
      <c r="L212" s="29">
        <v>0.22803579999999996</v>
      </c>
      <c r="M212" s="29">
        <v>0.23758549999999998</v>
      </c>
      <c r="N212" s="29">
        <v>0.2471352</v>
      </c>
      <c r="O212" s="29">
        <v>0.25668489999999999</v>
      </c>
      <c r="P212" s="29">
        <v>0.26623460000000004</v>
      </c>
      <c r="Q212" s="29">
        <v>0.27578430000000004</v>
      </c>
      <c r="R212" s="29">
        <v>0.28533399999999998</v>
      </c>
      <c r="S212" s="29">
        <v>0.28533399999999998</v>
      </c>
      <c r="T212" s="29">
        <v>0.28533399999999998</v>
      </c>
      <c r="U212" s="29">
        <v>0.28533399999999998</v>
      </c>
      <c r="V212" s="29">
        <v>0.28533399999999998</v>
      </c>
      <c r="W212" s="29">
        <v>0.28533399999999998</v>
      </c>
      <c r="X212" s="29">
        <v>0.28533399999999998</v>
      </c>
      <c r="Y212" s="29">
        <v>0.28533399999999998</v>
      </c>
      <c r="Z212" s="29">
        <v>0.28533399999999998</v>
      </c>
      <c r="AA212" s="29">
        <v>0.28533399999999998</v>
      </c>
      <c r="AB212" s="29">
        <v>0.28533399999999998</v>
      </c>
      <c r="AC212" s="29">
        <v>0.28533399999999998</v>
      </c>
      <c r="AD212" s="29">
        <v>0.28533399999999998</v>
      </c>
      <c r="AE212" s="29">
        <v>0.28533399999999998</v>
      </c>
      <c r="AF212" s="29">
        <v>0.28533399999999998</v>
      </c>
      <c r="AG212" s="29">
        <v>0.28533399999999998</v>
      </c>
      <c r="AH212" s="29">
        <v>0.28533399999999998</v>
      </c>
      <c r="AI212" s="29">
        <v>0.28533399999999998</v>
      </c>
      <c r="AJ212" s="29">
        <v>0.28533399999999998</v>
      </c>
      <c r="AK212" s="29">
        <v>0.28533399999999998</v>
      </c>
      <c r="AL212" s="29">
        <v>0.28533399999999998</v>
      </c>
    </row>
    <row r="213" spans="1:38" ht="14.25" hidden="1" customHeight="1" x14ac:dyDescent="0.2">
      <c r="A213" s="5"/>
      <c r="B213" s="5" t="s">
        <v>410</v>
      </c>
      <c r="C213" s="28" t="s">
        <v>88</v>
      </c>
      <c r="D213" s="5" t="s">
        <v>89</v>
      </c>
      <c r="E213" s="28">
        <v>30</v>
      </c>
      <c r="F213" s="5" t="s">
        <v>245</v>
      </c>
      <c r="G213" s="5" t="s">
        <v>411</v>
      </c>
      <c r="H213" s="29" t="s">
        <v>412</v>
      </c>
      <c r="I213" s="29">
        <v>0.2115263</v>
      </c>
      <c r="J213" s="29">
        <v>0.22493860000000002</v>
      </c>
      <c r="K213" s="29">
        <v>0.23835090000000006</v>
      </c>
      <c r="L213" s="29">
        <v>0.25176320000000008</v>
      </c>
      <c r="M213" s="29">
        <v>0.26517550000000012</v>
      </c>
      <c r="N213" s="29">
        <v>0.27858780000000011</v>
      </c>
      <c r="O213" s="29">
        <v>0.29200010000000015</v>
      </c>
      <c r="P213" s="29">
        <v>0.30541240000000019</v>
      </c>
      <c r="Q213" s="29">
        <v>0.31882470000000018</v>
      </c>
      <c r="R213" s="29">
        <v>0.332237</v>
      </c>
      <c r="S213" s="29">
        <v>0.332237</v>
      </c>
      <c r="T213" s="29">
        <v>0.332237</v>
      </c>
      <c r="U213" s="29">
        <v>0.332237</v>
      </c>
      <c r="V213" s="29">
        <v>0.332237</v>
      </c>
      <c r="W213" s="29">
        <v>0.332237</v>
      </c>
      <c r="X213" s="29">
        <v>0.332237</v>
      </c>
      <c r="Y213" s="29">
        <v>0.332237</v>
      </c>
      <c r="Z213" s="29">
        <v>0.332237</v>
      </c>
      <c r="AA213" s="29">
        <v>0.332237</v>
      </c>
      <c r="AB213" s="29">
        <v>0.332237</v>
      </c>
      <c r="AC213" s="29">
        <v>0.332237</v>
      </c>
      <c r="AD213" s="29">
        <v>0.332237</v>
      </c>
      <c r="AE213" s="29">
        <v>0.332237</v>
      </c>
      <c r="AF213" s="29">
        <v>0.332237</v>
      </c>
      <c r="AG213" s="29">
        <v>0.332237</v>
      </c>
      <c r="AH213" s="29">
        <v>0.332237</v>
      </c>
      <c r="AI213" s="29">
        <v>0.332237</v>
      </c>
      <c r="AJ213" s="29">
        <v>0.332237</v>
      </c>
      <c r="AK213" s="29">
        <v>0.332237</v>
      </c>
      <c r="AL213" s="29">
        <v>0.332237</v>
      </c>
    </row>
    <row r="214" spans="1:38" ht="14.25" hidden="1" customHeight="1" x14ac:dyDescent="0.2">
      <c r="A214" s="5"/>
      <c r="B214" s="5" t="s">
        <v>413</v>
      </c>
      <c r="C214" s="28" t="s">
        <v>88</v>
      </c>
      <c r="D214" s="5" t="s">
        <v>93</v>
      </c>
      <c r="E214" s="28">
        <v>30</v>
      </c>
      <c r="F214" s="5" t="s">
        <v>245</v>
      </c>
      <c r="G214" s="5" t="s">
        <v>411</v>
      </c>
      <c r="H214" s="29" t="s">
        <v>412</v>
      </c>
      <c r="I214" s="29">
        <v>0.2115263</v>
      </c>
      <c r="J214" s="29">
        <v>0.22493860000000002</v>
      </c>
      <c r="K214" s="29">
        <v>0.23835090000000006</v>
      </c>
      <c r="L214" s="29">
        <v>0.25176320000000008</v>
      </c>
      <c r="M214" s="29">
        <v>0.26517550000000012</v>
      </c>
      <c r="N214" s="29">
        <v>0.27858780000000011</v>
      </c>
      <c r="O214" s="29">
        <v>0.29200010000000015</v>
      </c>
      <c r="P214" s="29">
        <v>0.30541240000000019</v>
      </c>
      <c r="Q214" s="29">
        <v>0.31882470000000018</v>
      </c>
      <c r="R214" s="29">
        <v>0.332237</v>
      </c>
      <c r="S214" s="29">
        <v>0.332237</v>
      </c>
      <c r="T214" s="29">
        <v>0.332237</v>
      </c>
      <c r="U214" s="29">
        <v>0.332237</v>
      </c>
      <c r="V214" s="29">
        <v>0.332237</v>
      </c>
      <c r="W214" s="29">
        <v>0.332237</v>
      </c>
      <c r="X214" s="29">
        <v>0.332237</v>
      </c>
      <c r="Y214" s="29">
        <v>0.332237</v>
      </c>
      <c r="Z214" s="29">
        <v>0.332237</v>
      </c>
      <c r="AA214" s="29">
        <v>0.332237</v>
      </c>
      <c r="AB214" s="29">
        <v>0.332237</v>
      </c>
      <c r="AC214" s="29">
        <v>0.332237</v>
      </c>
      <c r="AD214" s="29">
        <v>0.332237</v>
      </c>
      <c r="AE214" s="29">
        <v>0.332237</v>
      </c>
      <c r="AF214" s="29">
        <v>0.332237</v>
      </c>
      <c r="AG214" s="29">
        <v>0.332237</v>
      </c>
      <c r="AH214" s="29">
        <v>0.332237</v>
      </c>
      <c r="AI214" s="29">
        <v>0.332237</v>
      </c>
      <c r="AJ214" s="29">
        <v>0.332237</v>
      </c>
      <c r="AK214" s="29">
        <v>0.332237</v>
      </c>
      <c r="AL214" s="29">
        <v>0.332237</v>
      </c>
    </row>
    <row r="215" spans="1:38" ht="14.25" hidden="1" customHeight="1" x14ac:dyDescent="0.2">
      <c r="A215" s="5"/>
      <c r="B215" s="5" t="s">
        <v>414</v>
      </c>
      <c r="C215" s="28" t="s">
        <v>88</v>
      </c>
      <c r="D215" s="5" t="s">
        <v>95</v>
      </c>
      <c r="E215" s="28">
        <v>30</v>
      </c>
      <c r="F215" s="5" t="s">
        <v>245</v>
      </c>
      <c r="G215" s="5" t="s">
        <v>411</v>
      </c>
      <c r="H215" s="29" t="s">
        <v>412</v>
      </c>
      <c r="I215" s="29">
        <v>0.2115263</v>
      </c>
      <c r="J215" s="29">
        <v>0.22493860000000002</v>
      </c>
      <c r="K215" s="29">
        <v>0.23835090000000006</v>
      </c>
      <c r="L215" s="29">
        <v>0.25176320000000008</v>
      </c>
      <c r="M215" s="29">
        <v>0.26517550000000012</v>
      </c>
      <c r="N215" s="29">
        <v>0.27858780000000011</v>
      </c>
      <c r="O215" s="29">
        <v>0.29200010000000015</v>
      </c>
      <c r="P215" s="29">
        <v>0.30541240000000019</v>
      </c>
      <c r="Q215" s="29">
        <v>0.31882470000000018</v>
      </c>
      <c r="R215" s="29">
        <v>0.332237</v>
      </c>
      <c r="S215" s="29">
        <v>0.332237</v>
      </c>
      <c r="T215" s="29">
        <v>0.332237</v>
      </c>
      <c r="U215" s="29">
        <v>0.332237</v>
      </c>
      <c r="V215" s="29">
        <v>0.332237</v>
      </c>
      <c r="W215" s="29">
        <v>0.332237</v>
      </c>
      <c r="X215" s="29">
        <v>0.332237</v>
      </c>
      <c r="Y215" s="29">
        <v>0.332237</v>
      </c>
      <c r="Z215" s="29">
        <v>0.332237</v>
      </c>
      <c r="AA215" s="29">
        <v>0.332237</v>
      </c>
      <c r="AB215" s="29">
        <v>0.332237</v>
      </c>
      <c r="AC215" s="29">
        <v>0.332237</v>
      </c>
      <c r="AD215" s="29">
        <v>0.332237</v>
      </c>
      <c r="AE215" s="29">
        <v>0.332237</v>
      </c>
      <c r="AF215" s="29">
        <v>0.332237</v>
      </c>
      <c r="AG215" s="29">
        <v>0.332237</v>
      </c>
      <c r="AH215" s="29">
        <v>0.332237</v>
      </c>
      <c r="AI215" s="29">
        <v>0.332237</v>
      </c>
      <c r="AJ215" s="29">
        <v>0.332237</v>
      </c>
      <c r="AK215" s="29">
        <v>0.332237</v>
      </c>
      <c r="AL215" s="29">
        <v>0.332237</v>
      </c>
    </row>
    <row r="216" spans="1:38" ht="14.25" hidden="1" customHeight="1" x14ac:dyDescent="0.2">
      <c r="A216" s="5"/>
      <c r="B216" s="5" t="s">
        <v>415</v>
      </c>
      <c r="C216" s="28" t="s">
        <v>88</v>
      </c>
      <c r="D216" s="5" t="s">
        <v>89</v>
      </c>
      <c r="E216" s="28">
        <v>30</v>
      </c>
      <c r="F216" s="5" t="s">
        <v>245</v>
      </c>
      <c r="G216" s="5" t="s">
        <v>416</v>
      </c>
      <c r="H216" s="29" t="s">
        <v>417</v>
      </c>
      <c r="I216" s="29">
        <v>0.19124320000000003</v>
      </c>
      <c r="J216" s="29">
        <v>0.2086694</v>
      </c>
      <c r="K216" s="29">
        <v>0.22609559999999998</v>
      </c>
      <c r="L216" s="29">
        <v>0.24352179999999998</v>
      </c>
      <c r="M216" s="29">
        <v>0.26094799999999996</v>
      </c>
      <c r="N216" s="29">
        <v>0.27837419999999996</v>
      </c>
      <c r="O216" s="29">
        <v>0.29580039999999996</v>
      </c>
      <c r="P216" s="29">
        <v>0.31322659999999991</v>
      </c>
      <c r="Q216" s="29">
        <v>0.33065279999999991</v>
      </c>
      <c r="R216" s="29">
        <v>0.34807900000000003</v>
      </c>
      <c r="S216" s="29">
        <v>0.34807900000000003</v>
      </c>
      <c r="T216" s="29">
        <v>0.34807900000000003</v>
      </c>
      <c r="U216" s="29">
        <v>0.34807900000000003</v>
      </c>
      <c r="V216" s="29">
        <v>0.34807900000000003</v>
      </c>
      <c r="W216" s="29">
        <v>0.34807900000000003</v>
      </c>
      <c r="X216" s="29">
        <v>0.34807900000000003</v>
      </c>
      <c r="Y216" s="29">
        <v>0.34807900000000003</v>
      </c>
      <c r="Z216" s="29">
        <v>0.34807900000000003</v>
      </c>
      <c r="AA216" s="29">
        <v>0.34807900000000003</v>
      </c>
      <c r="AB216" s="29">
        <v>0.34807900000000003</v>
      </c>
      <c r="AC216" s="29">
        <v>0.34807900000000003</v>
      </c>
      <c r="AD216" s="29">
        <v>0.34807900000000003</v>
      </c>
      <c r="AE216" s="29">
        <v>0.34807900000000003</v>
      </c>
      <c r="AF216" s="29">
        <v>0.34807900000000003</v>
      </c>
      <c r="AG216" s="29">
        <v>0.34807900000000003</v>
      </c>
      <c r="AH216" s="29">
        <v>0.34807900000000003</v>
      </c>
      <c r="AI216" s="29">
        <v>0.34807900000000003</v>
      </c>
      <c r="AJ216" s="29">
        <v>0.34807900000000003</v>
      </c>
      <c r="AK216" s="29">
        <v>0.34807900000000003</v>
      </c>
      <c r="AL216" s="29">
        <v>0.34807900000000003</v>
      </c>
    </row>
    <row r="217" spans="1:38" ht="14.25" hidden="1" customHeight="1" x14ac:dyDescent="0.2">
      <c r="A217" s="5"/>
      <c r="B217" s="5" t="s">
        <v>418</v>
      </c>
      <c r="C217" s="28" t="s">
        <v>88</v>
      </c>
      <c r="D217" s="5" t="s">
        <v>93</v>
      </c>
      <c r="E217" s="28">
        <v>30</v>
      </c>
      <c r="F217" s="5" t="s">
        <v>245</v>
      </c>
      <c r="G217" s="5" t="s">
        <v>416</v>
      </c>
      <c r="H217" s="29" t="s">
        <v>417</v>
      </c>
      <c r="I217" s="29">
        <v>0.19124320000000003</v>
      </c>
      <c r="J217" s="29">
        <v>0.2086694</v>
      </c>
      <c r="K217" s="29">
        <v>0.22609559999999998</v>
      </c>
      <c r="L217" s="29">
        <v>0.24352179999999998</v>
      </c>
      <c r="M217" s="29">
        <v>0.26094799999999996</v>
      </c>
      <c r="N217" s="29">
        <v>0.27837419999999996</v>
      </c>
      <c r="O217" s="29">
        <v>0.29580039999999996</v>
      </c>
      <c r="P217" s="29">
        <v>0.31322659999999991</v>
      </c>
      <c r="Q217" s="29">
        <v>0.33065279999999991</v>
      </c>
      <c r="R217" s="29">
        <v>0.34807900000000003</v>
      </c>
      <c r="S217" s="29">
        <v>0.34807900000000003</v>
      </c>
      <c r="T217" s="29">
        <v>0.34807900000000003</v>
      </c>
      <c r="U217" s="29">
        <v>0.34807900000000003</v>
      </c>
      <c r="V217" s="29">
        <v>0.34807900000000003</v>
      </c>
      <c r="W217" s="29">
        <v>0.34807900000000003</v>
      </c>
      <c r="X217" s="29">
        <v>0.34807900000000003</v>
      </c>
      <c r="Y217" s="29">
        <v>0.34807900000000003</v>
      </c>
      <c r="Z217" s="29">
        <v>0.34807900000000003</v>
      </c>
      <c r="AA217" s="29">
        <v>0.34807900000000003</v>
      </c>
      <c r="AB217" s="29">
        <v>0.34807900000000003</v>
      </c>
      <c r="AC217" s="29">
        <v>0.34807900000000003</v>
      </c>
      <c r="AD217" s="29">
        <v>0.34807900000000003</v>
      </c>
      <c r="AE217" s="29">
        <v>0.34807900000000003</v>
      </c>
      <c r="AF217" s="29">
        <v>0.34807900000000003</v>
      </c>
      <c r="AG217" s="29">
        <v>0.34807900000000003</v>
      </c>
      <c r="AH217" s="29">
        <v>0.34807900000000003</v>
      </c>
      <c r="AI217" s="29">
        <v>0.34807900000000003</v>
      </c>
      <c r="AJ217" s="29">
        <v>0.34807900000000003</v>
      </c>
      <c r="AK217" s="29">
        <v>0.34807900000000003</v>
      </c>
      <c r="AL217" s="29">
        <v>0.34807900000000003</v>
      </c>
    </row>
    <row r="218" spans="1:38" ht="14.25" hidden="1" customHeight="1" x14ac:dyDescent="0.2">
      <c r="A218" s="5"/>
      <c r="B218" s="5" t="s">
        <v>419</v>
      </c>
      <c r="C218" s="28" t="s">
        <v>88</v>
      </c>
      <c r="D218" s="5" t="s">
        <v>95</v>
      </c>
      <c r="E218" s="28">
        <v>30</v>
      </c>
      <c r="F218" s="5" t="s">
        <v>245</v>
      </c>
      <c r="G218" s="5" t="s">
        <v>416</v>
      </c>
      <c r="H218" s="29" t="s">
        <v>417</v>
      </c>
      <c r="I218" s="29">
        <v>0.19124320000000003</v>
      </c>
      <c r="J218" s="29">
        <v>0.2086694</v>
      </c>
      <c r="K218" s="29">
        <v>0.22609559999999998</v>
      </c>
      <c r="L218" s="29">
        <v>0.24352179999999998</v>
      </c>
      <c r="M218" s="29">
        <v>0.26094799999999996</v>
      </c>
      <c r="N218" s="29">
        <v>0.27837419999999996</v>
      </c>
      <c r="O218" s="29">
        <v>0.29580039999999996</v>
      </c>
      <c r="P218" s="29">
        <v>0.31322659999999991</v>
      </c>
      <c r="Q218" s="29">
        <v>0.33065279999999991</v>
      </c>
      <c r="R218" s="29">
        <v>0.34807900000000003</v>
      </c>
      <c r="S218" s="29">
        <v>0.34807900000000003</v>
      </c>
      <c r="T218" s="29">
        <v>0.34807900000000003</v>
      </c>
      <c r="U218" s="29">
        <v>0.34807900000000003</v>
      </c>
      <c r="V218" s="29">
        <v>0.34807900000000003</v>
      </c>
      <c r="W218" s="29">
        <v>0.34807900000000003</v>
      </c>
      <c r="X218" s="29">
        <v>0.34807900000000003</v>
      </c>
      <c r="Y218" s="29">
        <v>0.34807900000000003</v>
      </c>
      <c r="Z218" s="29">
        <v>0.34807900000000003</v>
      </c>
      <c r="AA218" s="29">
        <v>0.34807900000000003</v>
      </c>
      <c r="AB218" s="29">
        <v>0.34807900000000003</v>
      </c>
      <c r="AC218" s="29">
        <v>0.34807900000000003</v>
      </c>
      <c r="AD218" s="29">
        <v>0.34807900000000003</v>
      </c>
      <c r="AE218" s="29">
        <v>0.34807900000000003</v>
      </c>
      <c r="AF218" s="29">
        <v>0.34807900000000003</v>
      </c>
      <c r="AG218" s="29">
        <v>0.34807900000000003</v>
      </c>
      <c r="AH218" s="29">
        <v>0.34807900000000003</v>
      </c>
      <c r="AI218" s="29">
        <v>0.34807900000000003</v>
      </c>
      <c r="AJ218" s="29">
        <v>0.34807900000000003</v>
      </c>
      <c r="AK218" s="29">
        <v>0.34807900000000003</v>
      </c>
      <c r="AL218" s="29">
        <v>0.34807900000000003</v>
      </c>
    </row>
    <row r="219" spans="1:38" ht="14.25" hidden="1" customHeight="1" x14ac:dyDescent="0.2">
      <c r="A219" s="5"/>
      <c r="B219" s="5" t="s">
        <v>420</v>
      </c>
      <c r="C219" s="28" t="s">
        <v>88</v>
      </c>
      <c r="D219" s="5" t="s">
        <v>89</v>
      </c>
      <c r="E219" s="28">
        <v>30</v>
      </c>
      <c r="F219" s="5" t="s">
        <v>245</v>
      </c>
      <c r="G219" s="5" t="s">
        <v>421</v>
      </c>
      <c r="H219" s="29" t="s">
        <v>422</v>
      </c>
      <c r="I219" s="29">
        <v>0.23622379999999998</v>
      </c>
      <c r="J219" s="29">
        <v>0.25163859999999999</v>
      </c>
      <c r="K219" s="29">
        <v>0.2670534</v>
      </c>
      <c r="L219" s="29">
        <v>0.2824682</v>
      </c>
      <c r="M219" s="29">
        <v>0.29788300000000001</v>
      </c>
      <c r="N219" s="29">
        <v>0.31329780000000002</v>
      </c>
      <c r="O219" s="29">
        <v>0.32871260000000002</v>
      </c>
      <c r="P219" s="29">
        <v>0.34412740000000003</v>
      </c>
      <c r="Q219" s="29">
        <v>0.35954220000000003</v>
      </c>
      <c r="R219" s="29">
        <v>0.37495700000000004</v>
      </c>
      <c r="S219" s="29">
        <v>0.37495700000000004</v>
      </c>
      <c r="T219" s="29">
        <v>0.37495700000000004</v>
      </c>
      <c r="U219" s="29">
        <v>0.37495700000000004</v>
      </c>
      <c r="V219" s="29">
        <v>0.37495700000000004</v>
      </c>
      <c r="W219" s="29">
        <v>0.37495700000000004</v>
      </c>
      <c r="X219" s="29">
        <v>0.37495700000000004</v>
      </c>
      <c r="Y219" s="29">
        <v>0.37495700000000004</v>
      </c>
      <c r="Z219" s="29">
        <v>0.37495700000000004</v>
      </c>
      <c r="AA219" s="29">
        <v>0.37495700000000004</v>
      </c>
      <c r="AB219" s="29">
        <v>0.37495700000000004</v>
      </c>
      <c r="AC219" s="29">
        <v>0.37495700000000004</v>
      </c>
      <c r="AD219" s="29">
        <v>0.37495700000000004</v>
      </c>
      <c r="AE219" s="29">
        <v>0.37495700000000004</v>
      </c>
      <c r="AF219" s="29">
        <v>0.37495700000000004</v>
      </c>
      <c r="AG219" s="29">
        <v>0.37495700000000004</v>
      </c>
      <c r="AH219" s="29">
        <v>0.37495700000000004</v>
      </c>
      <c r="AI219" s="29">
        <v>0.37495700000000004</v>
      </c>
      <c r="AJ219" s="29">
        <v>0.37495700000000004</v>
      </c>
      <c r="AK219" s="29">
        <v>0.37495700000000004</v>
      </c>
      <c r="AL219" s="29">
        <v>0.37495700000000004</v>
      </c>
    </row>
    <row r="220" spans="1:38" ht="14.25" hidden="1" customHeight="1" x14ac:dyDescent="0.2">
      <c r="A220" s="5"/>
      <c r="B220" s="5" t="s">
        <v>423</v>
      </c>
      <c r="C220" s="28" t="s">
        <v>88</v>
      </c>
      <c r="D220" s="5" t="s">
        <v>93</v>
      </c>
      <c r="E220" s="28">
        <v>30</v>
      </c>
      <c r="F220" s="5" t="s">
        <v>245</v>
      </c>
      <c r="G220" s="5" t="s">
        <v>421</v>
      </c>
      <c r="H220" s="29" t="s">
        <v>422</v>
      </c>
      <c r="I220" s="29">
        <v>0.23622379999999998</v>
      </c>
      <c r="J220" s="29">
        <v>0.25163859999999999</v>
      </c>
      <c r="K220" s="29">
        <v>0.2670534</v>
      </c>
      <c r="L220" s="29">
        <v>0.2824682</v>
      </c>
      <c r="M220" s="29">
        <v>0.29788300000000001</v>
      </c>
      <c r="N220" s="29">
        <v>0.31329780000000002</v>
      </c>
      <c r="O220" s="29">
        <v>0.32871260000000002</v>
      </c>
      <c r="P220" s="29">
        <v>0.34412740000000003</v>
      </c>
      <c r="Q220" s="29">
        <v>0.35954220000000003</v>
      </c>
      <c r="R220" s="29">
        <v>0.37495700000000004</v>
      </c>
      <c r="S220" s="29">
        <v>0.37495700000000004</v>
      </c>
      <c r="T220" s="29">
        <v>0.37495700000000004</v>
      </c>
      <c r="U220" s="29">
        <v>0.37495700000000004</v>
      </c>
      <c r="V220" s="29">
        <v>0.37495700000000004</v>
      </c>
      <c r="W220" s="29">
        <v>0.37495700000000004</v>
      </c>
      <c r="X220" s="29">
        <v>0.37495700000000004</v>
      </c>
      <c r="Y220" s="29">
        <v>0.37495700000000004</v>
      </c>
      <c r="Z220" s="29">
        <v>0.37495700000000004</v>
      </c>
      <c r="AA220" s="29">
        <v>0.37495700000000004</v>
      </c>
      <c r="AB220" s="29">
        <v>0.37495700000000004</v>
      </c>
      <c r="AC220" s="29">
        <v>0.37495700000000004</v>
      </c>
      <c r="AD220" s="29">
        <v>0.37495700000000004</v>
      </c>
      <c r="AE220" s="29">
        <v>0.37495700000000004</v>
      </c>
      <c r="AF220" s="29">
        <v>0.37495700000000004</v>
      </c>
      <c r="AG220" s="29">
        <v>0.37495700000000004</v>
      </c>
      <c r="AH220" s="29">
        <v>0.37495700000000004</v>
      </c>
      <c r="AI220" s="29">
        <v>0.37495700000000004</v>
      </c>
      <c r="AJ220" s="29">
        <v>0.37495700000000004</v>
      </c>
      <c r="AK220" s="29">
        <v>0.37495700000000004</v>
      </c>
      <c r="AL220" s="29">
        <v>0.37495700000000004</v>
      </c>
    </row>
    <row r="221" spans="1:38" ht="14.25" hidden="1" customHeight="1" x14ac:dyDescent="0.2">
      <c r="A221" s="5"/>
      <c r="B221" s="5" t="s">
        <v>424</v>
      </c>
      <c r="C221" s="28" t="s">
        <v>88</v>
      </c>
      <c r="D221" s="5" t="s">
        <v>95</v>
      </c>
      <c r="E221" s="28">
        <v>30</v>
      </c>
      <c r="F221" s="5" t="s">
        <v>245</v>
      </c>
      <c r="G221" s="5" t="s">
        <v>421</v>
      </c>
      <c r="H221" s="29" t="s">
        <v>422</v>
      </c>
      <c r="I221" s="29">
        <v>0.23622379999999998</v>
      </c>
      <c r="J221" s="29">
        <v>0.25163859999999999</v>
      </c>
      <c r="K221" s="29">
        <v>0.2670534</v>
      </c>
      <c r="L221" s="29">
        <v>0.2824682</v>
      </c>
      <c r="M221" s="29">
        <v>0.29788300000000001</v>
      </c>
      <c r="N221" s="29">
        <v>0.31329780000000002</v>
      </c>
      <c r="O221" s="29">
        <v>0.32871260000000002</v>
      </c>
      <c r="P221" s="29">
        <v>0.34412740000000003</v>
      </c>
      <c r="Q221" s="29">
        <v>0.35954220000000003</v>
      </c>
      <c r="R221" s="29">
        <v>0.37495700000000004</v>
      </c>
      <c r="S221" s="29">
        <v>0.37495700000000004</v>
      </c>
      <c r="T221" s="29">
        <v>0.37495700000000004</v>
      </c>
      <c r="U221" s="29">
        <v>0.37495700000000004</v>
      </c>
      <c r="V221" s="29">
        <v>0.37495700000000004</v>
      </c>
      <c r="W221" s="29">
        <v>0.37495700000000004</v>
      </c>
      <c r="X221" s="29">
        <v>0.37495700000000004</v>
      </c>
      <c r="Y221" s="29">
        <v>0.37495700000000004</v>
      </c>
      <c r="Z221" s="29">
        <v>0.37495700000000004</v>
      </c>
      <c r="AA221" s="29">
        <v>0.37495700000000004</v>
      </c>
      <c r="AB221" s="29">
        <v>0.37495700000000004</v>
      </c>
      <c r="AC221" s="29">
        <v>0.37495700000000004</v>
      </c>
      <c r="AD221" s="29">
        <v>0.37495700000000004</v>
      </c>
      <c r="AE221" s="29">
        <v>0.37495700000000004</v>
      </c>
      <c r="AF221" s="29">
        <v>0.37495700000000004</v>
      </c>
      <c r="AG221" s="29">
        <v>0.37495700000000004</v>
      </c>
      <c r="AH221" s="29">
        <v>0.37495700000000004</v>
      </c>
      <c r="AI221" s="29">
        <v>0.37495700000000004</v>
      </c>
      <c r="AJ221" s="29">
        <v>0.37495700000000004</v>
      </c>
      <c r="AK221" s="29">
        <v>0.37495700000000004</v>
      </c>
      <c r="AL221" s="29">
        <v>0.37495700000000004</v>
      </c>
    </row>
    <row r="222" spans="1:38" ht="14.25" hidden="1" customHeight="1" x14ac:dyDescent="0.2">
      <c r="A222" s="5"/>
      <c r="B222" s="5" t="s">
        <v>425</v>
      </c>
      <c r="C222" s="28" t="s">
        <v>88</v>
      </c>
      <c r="D222" s="5" t="s">
        <v>89</v>
      </c>
      <c r="E222" s="28">
        <v>30</v>
      </c>
      <c r="F222" s="5" t="s">
        <v>245</v>
      </c>
      <c r="G222" s="5" t="s">
        <v>426</v>
      </c>
      <c r="H222" s="29" t="s">
        <v>427</v>
      </c>
      <c r="I222" s="29">
        <v>0.18580307500000001</v>
      </c>
      <c r="J222" s="29">
        <v>0.18704240000000003</v>
      </c>
      <c r="K222" s="29">
        <v>0.18828172500000001</v>
      </c>
      <c r="L222" s="29">
        <v>0.18952105</v>
      </c>
      <c r="M222" s="29">
        <v>0.19076037499999998</v>
      </c>
      <c r="N222" s="29">
        <v>0.1919997</v>
      </c>
      <c r="O222" s="29">
        <v>0.19323902499999998</v>
      </c>
      <c r="P222" s="29">
        <v>0.19447834999999997</v>
      </c>
      <c r="Q222" s="29">
        <v>0.19571767499999995</v>
      </c>
      <c r="R222" s="29">
        <v>0.19695699999999999</v>
      </c>
      <c r="S222" s="29">
        <v>0.19695699999999999</v>
      </c>
      <c r="T222" s="29">
        <v>0.19695699999999999</v>
      </c>
      <c r="U222" s="29">
        <v>0.19695699999999999</v>
      </c>
      <c r="V222" s="29">
        <v>0.19695699999999999</v>
      </c>
      <c r="W222" s="29">
        <v>0.19695699999999999</v>
      </c>
      <c r="X222" s="29">
        <v>0.19695699999999999</v>
      </c>
      <c r="Y222" s="29">
        <v>0.19695699999999999</v>
      </c>
      <c r="Z222" s="29">
        <v>0.19695699999999999</v>
      </c>
      <c r="AA222" s="29">
        <v>0.19695699999999999</v>
      </c>
      <c r="AB222" s="29">
        <v>0.19695699999999999</v>
      </c>
      <c r="AC222" s="29">
        <v>0.19695699999999999</v>
      </c>
      <c r="AD222" s="29">
        <v>0.19695699999999999</v>
      </c>
      <c r="AE222" s="29">
        <v>0.19695699999999999</v>
      </c>
      <c r="AF222" s="29">
        <v>0.19695699999999999</v>
      </c>
      <c r="AG222" s="29">
        <v>0.19695699999999999</v>
      </c>
      <c r="AH222" s="29">
        <v>0.19695699999999999</v>
      </c>
      <c r="AI222" s="29">
        <v>0.19695699999999999</v>
      </c>
      <c r="AJ222" s="29">
        <v>0.19695699999999999</v>
      </c>
      <c r="AK222" s="29">
        <v>0.19695699999999999</v>
      </c>
      <c r="AL222" s="29">
        <v>0.19695699999999999</v>
      </c>
    </row>
    <row r="223" spans="1:38" ht="14.25" hidden="1" customHeight="1" x14ac:dyDescent="0.2">
      <c r="A223" s="5"/>
      <c r="B223" s="5" t="s">
        <v>428</v>
      </c>
      <c r="C223" s="28" t="s">
        <v>88</v>
      </c>
      <c r="D223" s="5" t="s">
        <v>93</v>
      </c>
      <c r="E223" s="28">
        <v>30</v>
      </c>
      <c r="F223" s="5" t="s">
        <v>245</v>
      </c>
      <c r="G223" s="5" t="s">
        <v>426</v>
      </c>
      <c r="H223" s="29" t="s">
        <v>427</v>
      </c>
      <c r="I223" s="29">
        <v>0.18580307500000001</v>
      </c>
      <c r="J223" s="29">
        <v>0.18704240000000003</v>
      </c>
      <c r="K223" s="29">
        <v>0.18828172500000001</v>
      </c>
      <c r="L223" s="29">
        <v>0.18952105</v>
      </c>
      <c r="M223" s="29">
        <v>0.19076037499999998</v>
      </c>
      <c r="N223" s="29">
        <v>0.1919997</v>
      </c>
      <c r="O223" s="29">
        <v>0.19323902499999998</v>
      </c>
      <c r="P223" s="29">
        <v>0.19447834999999997</v>
      </c>
      <c r="Q223" s="29">
        <v>0.19571767499999995</v>
      </c>
      <c r="R223" s="29">
        <v>0.19695699999999999</v>
      </c>
      <c r="S223" s="29">
        <v>0.19695699999999999</v>
      </c>
      <c r="T223" s="29">
        <v>0.19695699999999999</v>
      </c>
      <c r="U223" s="29">
        <v>0.19695699999999999</v>
      </c>
      <c r="V223" s="29">
        <v>0.19695699999999999</v>
      </c>
      <c r="W223" s="29">
        <v>0.19695699999999999</v>
      </c>
      <c r="X223" s="29">
        <v>0.19695699999999999</v>
      </c>
      <c r="Y223" s="29">
        <v>0.19695699999999999</v>
      </c>
      <c r="Z223" s="29">
        <v>0.19695699999999999</v>
      </c>
      <c r="AA223" s="29">
        <v>0.19695699999999999</v>
      </c>
      <c r="AB223" s="29">
        <v>0.19695699999999999</v>
      </c>
      <c r="AC223" s="29">
        <v>0.19695699999999999</v>
      </c>
      <c r="AD223" s="29">
        <v>0.19695699999999999</v>
      </c>
      <c r="AE223" s="29">
        <v>0.19695699999999999</v>
      </c>
      <c r="AF223" s="29">
        <v>0.19695699999999999</v>
      </c>
      <c r="AG223" s="29">
        <v>0.19695699999999999</v>
      </c>
      <c r="AH223" s="29">
        <v>0.19695699999999999</v>
      </c>
      <c r="AI223" s="29">
        <v>0.19695699999999999</v>
      </c>
      <c r="AJ223" s="29">
        <v>0.19695699999999999</v>
      </c>
      <c r="AK223" s="29">
        <v>0.19695699999999999</v>
      </c>
      <c r="AL223" s="29">
        <v>0.19695699999999999</v>
      </c>
    </row>
    <row r="224" spans="1:38" ht="14.25" hidden="1" customHeight="1" x14ac:dyDescent="0.2">
      <c r="A224" s="5"/>
      <c r="B224" s="5" t="s">
        <v>429</v>
      </c>
      <c r="C224" s="28" t="s">
        <v>88</v>
      </c>
      <c r="D224" s="5" t="s">
        <v>95</v>
      </c>
      <c r="E224" s="28">
        <v>30</v>
      </c>
      <c r="F224" s="5" t="s">
        <v>245</v>
      </c>
      <c r="G224" s="5" t="s">
        <v>426</v>
      </c>
      <c r="H224" s="29" t="s">
        <v>427</v>
      </c>
      <c r="I224" s="29">
        <v>0.18580307500000001</v>
      </c>
      <c r="J224" s="29">
        <v>0.18704240000000003</v>
      </c>
      <c r="K224" s="29">
        <v>0.18828172500000001</v>
      </c>
      <c r="L224" s="29">
        <v>0.18952105</v>
      </c>
      <c r="M224" s="29">
        <v>0.19076037499999998</v>
      </c>
      <c r="N224" s="29">
        <v>0.1919997</v>
      </c>
      <c r="O224" s="29">
        <v>0.19323902499999998</v>
      </c>
      <c r="P224" s="29">
        <v>0.19447834999999997</v>
      </c>
      <c r="Q224" s="29">
        <v>0.19571767499999995</v>
      </c>
      <c r="R224" s="29">
        <v>0.19695699999999999</v>
      </c>
      <c r="S224" s="29">
        <v>0.19695699999999999</v>
      </c>
      <c r="T224" s="29">
        <v>0.19695699999999999</v>
      </c>
      <c r="U224" s="29">
        <v>0.19695699999999999</v>
      </c>
      <c r="V224" s="29">
        <v>0.19695699999999999</v>
      </c>
      <c r="W224" s="29">
        <v>0.19695699999999999</v>
      </c>
      <c r="X224" s="29">
        <v>0.19695699999999999</v>
      </c>
      <c r="Y224" s="29">
        <v>0.19695699999999999</v>
      </c>
      <c r="Z224" s="29">
        <v>0.19695699999999999</v>
      </c>
      <c r="AA224" s="29">
        <v>0.19695699999999999</v>
      </c>
      <c r="AB224" s="29">
        <v>0.19695699999999999</v>
      </c>
      <c r="AC224" s="29">
        <v>0.19695699999999999</v>
      </c>
      <c r="AD224" s="29">
        <v>0.19695699999999999</v>
      </c>
      <c r="AE224" s="29">
        <v>0.19695699999999999</v>
      </c>
      <c r="AF224" s="29">
        <v>0.19695699999999999</v>
      </c>
      <c r="AG224" s="29">
        <v>0.19695699999999999</v>
      </c>
      <c r="AH224" s="29">
        <v>0.19695699999999999</v>
      </c>
      <c r="AI224" s="29">
        <v>0.19695699999999999</v>
      </c>
      <c r="AJ224" s="29">
        <v>0.19695699999999999</v>
      </c>
      <c r="AK224" s="29">
        <v>0.19695699999999999</v>
      </c>
      <c r="AL224" s="29">
        <v>0.19695699999999999</v>
      </c>
    </row>
    <row r="225" spans="1:38" ht="14.25" hidden="1" customHeight="1" x14ac:dyDescent="0.2">
      <c r="A225" s="5"/>
      <c r="B225" s="5" t="s">
        <v>430</v>
      </c>
      <c r="C225" s="28" t="s">
        <v>88</v>
      </c>
      <c r="D225" s="5" t="s">
        <v>89</v>
      </c>
      <c r="E225" s="28">
        <v>30</v>
      </c>
      <c r="F225" s="5" t="s">
        <v>245</v>
      </c>
      <c r="G225" s="5" t="s">
        <v>431</v>
      </c>
      <c r="H225" s="29" t="s">
        <v>432</v>
      </c>
      <c r="I225" s="29">
        <v>0.1269585</v>
      </c>
      <c r="J225" s="29">
        <v>0.13750499999999999</v>
      </c>
      <c r="K225" s="29">
        <v>0.1480515</v>
      </c>
      <c r="L225" s="29">
        <v>0.15859799999999999</v>
      </c>
      <c r="M225" s="29">
        <v>0.1691445</v>
      </c>
      <c r="N225" s="29">
        <v>0.17969099999999999</v>
      </c>
      <c r="O225" s="29">
        <v>0.1902375</v>
      </c>
      <c r="P225" s="29">
        <v>0.20078399999999999</v>
      </c>
      <c r="Q225" s="29">
        <v>0.2113305</v>
      </c>
      <c r="R225" s="29">
        <v>0.22187699999999999</v>
      </c>
      <c r="S225" s="29">
        <v>0.22187699999999999</v>
      </c>
      <c r="T225" s="29">
        <v>0.22187699999999999</v>
      </c>
      <c r="U225" s="29">
        <v>0.22187699999999999</v>
      </c>
      <c r="V225" s="29">
        <v>0.22187699999999999</v>
      </c>
      <c r="W225" s="29">
        <v>0.22187699999999999</v>
      </c>
      <c r="X225" s="29">
        <v>0.22187699999999999</v>
      </c>
      <c r="Y225" s="29">
        <v>0.22187699999999999</v>
      </c>
      <c r="Z225" s="29">
        <v>0.22187699999999999</v>
      </c>
      <c r="AA225" s="29">
        <v>0.22187699999999999</v>
      </c>
      <c r="AB225" s="29">
        <v>0.22187699999999999</v>
      </c>
      <c r="AC225" s="29">
        <v>0.22187699999999999</v>
      </c>
      <c r="AD225" s="29">
        <v>0.22187699999999999</v>
      </c>
      <c r="AE225" s="29">
        <v>0.22187699999999999</v>
      </c>
      <c r="AF225" s="29">
        <v>0.22187699999999999</v>
      </c>
      <c r="AG225" s="29">
        <v>0.22187699999999999</v>
      </c>
      <c r="AH225" s="29">
        <v>0.22187699999999999</v>
      </c>
      <c r="AI225" s="29">
        <v>0.22187699999999999</v>
      </c>
      <c r="AJ225" s="29">
        <v>0.22187699999999999</v>
      </c>
      <c r="AK225" s="29">
        <v>0.22187699999999999</v>
      </c>
      <c r="AL225" s="29">
        <v>0.22187699999999999</v>
      </c>
    </row>
    <row r="226" spans="1:38" ht="14.25" hidden="1" customHeight="1" x14ac:dyDescent="0.2">
      <c r="A226" s="5"/>
      <c r="B226" s="5" t="s">
        <v>433</v>
      </c>
      <c r="C226" s="28" t="s">
        <v>88</v>
      </c>
      <c r="D226" s="5" t="s">
        <v>93</v>
      </c>
      <c r="E226" s="28">
        <v>30</v>
      </c>
      <c r="F226" s="5" t="s">
        <v>245</v>
      </c>
      <c r="G226" s="5" t="s">
        <v>431</v>
      </c>
      <c r="H226" s="29" t="s">
        <v>432</v>
      </c>
      <c r="I226" s="29">
        <v>0.1269585</v>
      </c>
      <c r="J226" s="29">
        <v>0.13750499999999999</v>
      </c>
      <c r="K226" s="29">
        <v>0.1480515</v>
      </c>
      <c r="L226" s="29">
        <v>0.15859799999999999</v>
      </c>
      <c r="M226" s="29">
        <v>0.1691445</v>
      </c>
      <c r="N226" s="29">
        <v>0.17969099999999999</v>
      </c>
      <c r="O226" s="29">
        <v>0.1902375</v>
      </c>
      <c r="P226" s="29">
        <v>0.20078399999999999</v>
      </c>
      <c r="Q226" s="29">
        <v>0.2113305</v>
      </c>
      <c r="R226" s="29">
        <v>0.22187699999999999</v>
      </c>
      <c r="S226" s="29">
        <v>0.22187699999999999</v>
      </c>
      <c r="T226" s="29">
        <v>0.22187699999999999</v>
      </c>
      <c r="U226" s="29">
        <v>0.22187699999999999</v>
      </c>
      <c r="V226" s="29">
        <v>0.22187699999999999</v>
      </c>
      <c r="W226" s="29">
        <v>0.22187699999999999</v>
      </c>
      <c r="X226" s="29">
        <v>0.22187699999999999</v>
      </c>
      <c r="Y226" s="29">
        <v>0.22187699999999999</v>
      </c>
      <c r="Z226" s="29">
        <v>0.22187699999999999</v>
      </c>
      <c r="AA226" s="29">
        <v>0.22187699999999999</v>
      </c>
      <c r="AB226" s="29">
        <v>0.22187699999999999</v>
      </c>
      <c r="AC226" s="29">
        <v>0.22187699999999999</v>
      </c>
      <c r="AD226" s="29">
        <v>0.22187699999999999</v>
      </c>
      <c r="AE226" s="29">
        <v>0.22187699999999999</v>
      </c>
      <c r="AF226" s="29">
        <v>0.22187699999999999</v>
      </c>
      <c r="AG226" s="29">
        <v>0.22187699999999999</v>
      </c>
      <c r="AH226" s="29">
        <v>0.22187699999999999</v>
      </c>
      <c r="AI226" s="29">
        <v>0.22187699999999999</v>
      </c>
      <c r="AJ226" s="29">
        <v>0.22187699999999999</v>
      </c>
      <c r="AK226" s="29">
        <v>0.22187699999999999</v>
      </c>
      <c r="AL226" s="29">
        <v>0.22187699999999999</v>
      </c>
    </row>
    <row r="227" spans="1:38" ht="14.25" hidden="1" customHeight="1" x14ac:dyDescent="0.2">
      <c r="A227" s="5"/>
      <c r="B227" s="5" t="s">
        <v>434</v>
      </c>
      <c r="C227" s="28" t="s">
        <v>88</v>
      </c>
      <c r="D227" s="5" t="s">
        <v>95</v>
      </c>
      <c r="E227" s="28">
        <v>30</v>
      </c>
      <c r="F227" s="5" t="s">
        <v>245</v>
      </c>
      <c r="G227" s="5" t="s">
        <v>431</v>
      </c>
      <c r="H227" s="29" t="s">
        <v>432</v>
      </c>
      <c r="I227" s="29">
        <v>0.1269585</v>
      </c>
      <c r="J227" s="29">
        <v>0.13750499999999999</v>
      </c>
      <c r="K227" s="29">
        <v>0.1480515</v>
      </c>
      <c r="L227" s="29">
        <v>0.15859799999999999</v>
      </c>
      <c r="M227" s="29">
        <v>0.1691445</v>
      </c>
      <c r="N227" s="29">
        <v>0.17969099999999999</v>
      </c>
      <c r="O227" s="29">
        <v>0.1902375</v>
      </c>
      <c r="P227" s="29">
        <v>0.20078399999999999</v>
      </c>
      <c r="Q227" s="29">
        <v>0.2113305</v>
      </c>
      <c r="R227" s="29">
        <v>0.22187699999999999</v>
      </c>
      <c r="S227" s="29">
        <v>0.22187699999999999</v>
      </c>
      <c r="T227" s="29">
        <v>0.22187699999999999</v>
      </c>
      <c r="U227" s="29">
        <v>0.22187699999999999</v>
      </c>
      <c r="V227" s="29">
        <v>0.22187699999999999</v>
      </c>
      <c r="W227" s="29">
        <v>0.22187699999999999</v>
      </c>
      <c r="X227" s="29">
        <v>0.22187699999999999</v>
      </c>
      <c r="Y227" s="29">
        <v>0.22187699999999999</v>
      </c>
      <c r="Z227" s="29">
        <v>0.22187699999999999</v>
      </c>
      <c r="AA227" s="29">
        <v>0.22187699999999999</v>
      </c>
      <c r="AB227" s="29">
        <v>0.22187699999999999</v>
      </c>
      <c r="AC227" s="29">
        <v>0.22187699999999999</v>
      </c>
      <c r="AD227" s="29">
        <v>0.22187699999999999</v>
      </c>
      <c r="AE227" s="29">
        <v>0.22187699999999999</v>
      </c>
      <c r="AF227" s="29">
        <v>0.22187699999999999</v>
      </c>
      <c r="AG227" s="29">
        <v>0.22187699999999999</v>
      </c>
      <c r="AH227" s="29">
        <v>0.22187699999999999</v>
      </c>
      <c r="AI227" s="29">
        <v>0.22187699999999999</v>
      </c>
      <c r="AJ227" s="29">
        <v>0.22187699999999999</v>
      </c>
      <c r="AK227" s="29">
        <v>0.22187699999999999</v>
      </c>
      <c r="AL227" s="29">
        <v>0.22187699999999999</v>
      </c>
    </row>
    <row r="228" spans="1:38" ht="14.25" hidden="1" customHeight="1" x14ac:dyDescent="0.2">
      <c r="A228" s="5"/>
      <c r="B228" s="5" t="s">
        <v>435</v>
      </c>
      <c r="C228" s="28" t="s">
        <v>88</v>
      </c>
      <c r="D228" s="5" t="s">
        <v>89</v>
      </c>
      <c r="E228" s="28">
        <v>30</v>
      </c>
      <c r="F228" s="5" t="s">
        <v>245</v>
      </c>
      <c r="G228" s="5" t="s">
        <v>436</v>
      </c>
      <c r="H228" s="29" t="s">
        <v>437</v>
      </c>
      <c r="I228" s="29">
        <v>0.11403569999999999</v>
      </c>
      <c r="J228" s="29">
        <v>0.1276794</v>
      </c>
      <c r="K228" s="29">
        <v>0.14132310000000001</v>
      </c>
      <c r="L228" s="29">
        <v>0.15496680000000002</v>
      </c>
      <c r="M228" s="29">
        <v>0.16861050000000002</v>
      </c>
      <c r="N228" s="29">
        <v>0.18225420000000003</v>
      </c>
      <c r="O228" s="29">
        <v>0.19589790000000004</v>
      </c>
      <c r="P228" s="29">
        <v>0.20954160000000005</v>
      </c>
      <c r="Q228" s="29">
        <v>0.22318530000000006</v>
      </c>
      <c r="R228" s="29">
        <v>0.23682900000000001</v>
      </c>
      <c r="S228" s="29">
        <v>0.23682900000000001</v>
      </c>
      <c r="T228" s="29">
        <v>0.23682900000000001</v>
      </c>
      <c r="U228" s="29">
        <v>0.23682900000000001</v>
      </c>
      <c r="V228" s="29">
        <v>0.23682900000000001</v>
      </c>
      <c r="W228" s="29">
        <v>0.23682900000000001</v>
      </c>
      <c r="X228" s="29">
        <v>0.23682900000000001</v>
      </c>
      <c r="Y228" s="29">
        <v>0.23682900000000001</v>
      </c>
      <c r="Z228" s="29">
        <v>0.23682900000000001</v>
      </c>
      <c r="AA228" s="29">
        <v>0.23682900000000001</v>
      </c>
      <c r="AB228" s="29">
        <v>0.23682900000000001</v>
      </c>
      <c r="AC228" s="29">
        <v>0.23682900000000001</v>
      </c>
      <c r="AD228" s="29">
        <v>0.23682900000000001</v>
      </c>
      <c r="AE228" s="29">
        <v>0.23682900000000001</v>
      </c>
      <c r="AF228" s="29">
        <v>0.23682900000000001</v>
      </c>
      <c r="AG228" s="29">
        <v>0.23682900000000001</v>
      </c>
      <c r="AH228" s="29">
        <v>0.23682900000000001</v>
      </c>
      <c r="AI228" s="29">
        <v>0.23682900000000001</v>
      </c>
      <c r="AJ228" s="29">
        <v>0.23682900000000001</v>
      </c>
      <c r="AK228" s="29">
        <v>0.23682900000000001</v>
      </c>
      <c r="AL228" s="29">
        <v>0.23682900000000001</v>
      </c>
    </row>
    <row r="229" spans="1:38" ht="14.25" hidden="1" customHeight="1" x14ac:dyDescent="0.2">
      <c r="A229" s="5"/>
      <c r="B229" s="5" t="s">
        <v>438</v>
      </c>
      <c r="C229" s="28" t="s">
        <v>88</v>
      </c>
      <c r="D229" s="5" t="s">
        <v>93</v>
      </c>
      <c r="E229" s="28">
        <v>30</v>
      </c>
      <c r="F229" s="5" t="s">
        <v>245</v>
      </c>
      <c r="G229" s="5" t="s">
        <v>436</v>
      </c>
      <c r="H229" s="29" t="s">
        <v>437</v>
      </c>
      <c r="I229" s="29">
        <v>0.11403569999999999</v>
      </c>
      <c r="J229" s="29">
        <v>0.1276794</v>
      </c>
      <c r="K229" s="29">
        <v>0.14132310000000001</v>
      </c>
      <c r="L229" s="29">
        <v>0.15496680000000002</v>
      </c>
      <c r="M229" s="29">
        <v>0.16861050000000002</v>
      </c>
      <c r="N229" s="29">
        <v>0.18225420000000003</v>
      </c>
      <c r="O229" s="29">
        <v>0.19589790000000004</v>
      </c>
      <c r="P229" s="29">
        <v>0.20954160000000005</v>
      </c>
      <c r="Q229" s="29">
        <v>0.22318530000000006</v>
      </c>
      <c r="R229" s="29">
        <v>0.23682900000000001</v>
      </c>
      <c r="S229" s="29">
        <v>0.23682900000000001</v>
      </c>
      <c r="T229" s="29">
        <v>0.23682900000000001</v>
      </c>
      <c r="U229" s="29">
        <v>0.23682900000000001</v>
      </c>
      <c r="V229" s="29">
        <v>0.23682900000000001</v>
      </c>
      <c r="W229" s="29">
        <v>0.23682900000000001</v>
      </c>
      <c r="X229" s="29">
        <v>0.23682900000000001</v>
      </c>
      <c r="Y229" s="29">
        <v>0.23682900000000001</v>
      </c>
      <c r="Z229" s="29">
        <v>0.23682900000000001</v>
      </c>
      <c r="AA229" s="29">
        <v>0.23682900000000001</v>
      </c>
      <c r="AB229" s="29">
        <v>0.23682900000000001</v>
      </c>
      <c r="AC229" s="29">
        <v>0.23682900000000001</v>
      </c>
      <c r="AD229" s="29">
        <v>0.23682900000000001</v>
      </c>
      <c r="AE229" s="29">
        <v>0.23682900000000001</v>
      </c>
      <c r="AF229" s="29">
        <v>0.23682900000000001</v>
      </c>
      <c r="AG229" s="29">
        <v>0.23682900000000001</v>
      </c>
      <c r="AH229" s="29">
        <v>0.23682900000000001</v>
      </c>
      <c r="AI229" s="29">
        <v>0.23682900000000001</v>
      </c>
      <c r="AJ229" s="29">
        <v>0.23682900000000001</v>
      </c>
      <c r="AK229" s="29">
        <v>0.23682900000000001</v>
      </c>
      <c r="AL229" s="29">
        <v>0.23682900000000001</v>
      </c>
    </row>
    <row r="230" spans="1:38" ht="14.25" hidden="1" customHeight="1" x14ac:dyDescent="0.2">
      <c r="A230" s="5"/>
      <c r="B230" s="5" t="s">
        <v>439</v>
      </c>
      <c r="C230" s="28" t="s">
        <v>88</v>
      </c>
      <c r="D230" s="5" t="s">
        <v>95</v>
      </c>
      <c r="E230" s="28">
        <v>30</v>
      </c>
      <c r="F230" s="5" t="s">
        <v>245</v>
      </c>
      <c r="G230" s="5" t="s">
        <v>436</v>
      </c>
      <c r="H230" s="29" t="s">
        <v>437</v>
      </c>
      <c r="I230" s="29">
        <v>0.11403569999999999</v>
      </c>
      <c r="J230" s="29">
        <v>0.1276794</v>
      </c>
      <c r="K230" s="29">
        <v>0.14132310000000001</v>
      </c>
      <c r="L230" s="29">
        <v>0.15496680000000002</v>
      </c>
      <c r="M230" s="29">
        <v>0.16861050000000002</v>
      </c>
      <c r="N230" s="29">
        <v>0.18225420000000003</v>
      </c>
      <c r="O230" s="29">
        <v>0.19589790000000004</v>
      </c>
      <c r="P230" s="29">
        <v>0.20954160000000005</v>
      </c>
      <c r="Q230" s="29">
        <v>0.22318530000000006</v>
      </c>
      <c r="R230" s="29">
        <v>0.23682900000000001</v>
      </c>
      <c r="S230" s="29">
        <v>0.23682900000000001</v>
      </c>
      <c r="T230" s="29">
        <v>0.23682900000000001</v>
      </c>
      <c r="U230" s="29">
        <v>0.23682900000000001</v>
      </c>
      <c r="V230" s="29">
        <v>0.23682900000000001</v>
      </c>
      <c r="W230" s="29">
        <v>0.23682900000000001</v>
      </c>
      <c r="X230" s="29">
        <v>0.23682900000000001</v>
      </c>
      <c r="Y230" s="29">
        <v>0.23682900000000001</v>
      </c>
      <c r="Z230" s="29">
        <v>0.23682900000000001</v>
      </c>
      <c r="AA230" s="29">
        <v>0.23682900000000001</v>
      </c>
      <c r="AB230" s="29">
        <v>0.23682900000000001</v>
      </c>
      <c r="AC230" s="29">
        <v>0.23682900000000001</v>
      </c>
      <c r="AD230" s="29">
        <v>0.23682900000000001</v>
      </c>
      <c r="AE230" s="29">
        <v>0.23682900000000001</v>
      </c>
      <c r="AF230" s="29">
        <v>0.23682900000000001</v>
      </c>
      <c r="AG230" s="29">
        <v>0.23682900000000001</v>
      </c>
      <c r="AH230" s="29">
        <v>0.23682900000000001</v>
      </c>
      <c r="AI230" s="29">
        <v>0.23682900000000001</v>
      </c>
      <c r="AJ230" s="29">
        <v>0.23682900000000001</v>
      </c>
      <c r="AK230" s="29">
        <v>0.23682900000000001</v>
      </c>
      <c r="AL230" s="29">
        <v>0.23682900000000001</v>
      </c>
    </row>
    <row r="231" spans="1:38" ht="14.25" hidden="1" customHeight="1" x14ac:dyDescent="0.2">
      <c r="A231" s="5"/>
      <c r="B231" s="5" t="s">
        <v>440</v>
      </c>
      <c r="C231" s="28" t="s">
        <v>88</v>
      </c>
      <c r="D231" s="5" t="s">
        <v>89</v>
      </c>
      <c r="E231" s="28">
        <v>30</v>
      </c>
      <c r="F231" s="5" t="s">
        <v>245</v>
      </c>
      <c r="G231" s="5" t="s">
        <v>441</v>
      </c>
      <c r="H231" s="29" t="s">
        <v>442</v>
      </c>
      <c r="I231" s="29">
        <v>0.14633380000000001</v>
      </c>
      <c r="J231" s="29">
        <v>0.15916759999999999</v>
      </c>
      <c r="K231" s="29">
        <v>0.1720014</v>
      </c>
      <c r="L231" s="29">
        <v>0.18483519999999998</v>
      </c>
      <c r="M231" s="29">
        <v>0.19766899999999998</v>
      </c>
      <c r="N231" s="29">
        <v>0.21050279999999996</v>
      </c>
      <c r="O231" s="29">
        <v>0.22333659999999994</v>
      </c>
      <c r="P231" s="29">
        <v>0.23617039999999995</v>
      </c>
      <c r="Q231" s="29">
        <v>0.24900419999999993</v>
      </c>
      <c r="R231" s="29">
        <v>0.26183800000000002</v>
      </c>
      <c r="S231" s="29">
        <v>0.26183800000000002</v>
      </c>
      <c r="T231" s="29">
        <v>0.26183800000000002</v>
      </c>
      <c r="U231" s="29">
        <v>0.26183800000000002</v>
      </c>
      <c r="V231" s="29">
        <v>0.26183800000000002</v>
      </c>
      <c r="W231" s="29">
        <v>0.26183800000000002</v>
      </c>
      <c r="X231" s="29">
        <v>0.26183800000000002</v>
      </c>
      <c r="Y231" s="29">
        <v>0.26183800000000002</v>
      </c>
      <c r="Z231" s="29">
        <v>0.26183800000000002</v>
      </c>
      <c r="AA231" s="29">
        <v>0.26183800000000002</v>
      </c>
      <c r="AB231" s="29">
        <v>0.26183800000000002</v>
      </c>
      <c r="AC231" s="29">
        <v>0.26183800000000002</v>
      </c>
      <c r="AD231" s="29">
        <v>0.26183800000000002</v>
      </c>
      <c r="AE231" s="29">
        <v>0.26183800000000002</v>
      </c>
      <c r="AF231" s="29">
        <v>0.26183800000000002</v>
      </c>
      <c r="AG231" s="29">
        <v>0.26183800000000002</v>
      </c>
      <c r="AH231" s="29">
        <v>0.26183800000000002</v>
      </c>
      <c r="AI231" s="29">
        <v>0.26183800000000002</v>
      </c>
      <c r="AJ231" s="29">
        <v>0.26183800000000002</v>
      </c>
      <c r="AK231" s="29">
        <v>0.26183800000000002</v>
      </c>
      <c r="AL231" s="29">
        <v>0.26183800000000002</v>
      </c>
    </row>
    <row r="232" spans="1:38" ht="14.25" hidden="1" customHeight="1" x14ac:dyDescent="0.2">
      <c r="A232" s="5"/>
      <c r="B232" s="5" t="s">
        <v>443</v>
      </c>
      <c r="C232" s="28" t="s">
        <v>88</v>
      </c>
      <c r="D232" s="5" t="s">
        <v>93</v>
      </c>
      <c r="E232" s="28">
        <v>30</v>
      </c>
      <c r="F232" s="5" t="s">
        <v>245</v>
      </c>
      <c r="G232" s="5" t="s">
        <v>441</v>
      </c>
      <c r="H232" s="29" t="s">
        <v>442</v>
      </c>
      <c r="I232" s="29">
        <v>0.14633380000000001</v>
      </c>
      <c r="J232" s="29">
        <v>0.15916759999999999</v>
      </c>
      <c r="K232" s="29">
        <v>0.1720014</v>
      </c>
      <c r="L232" s="29">
        <v>0.18483519999999998</v>
      </c>
      <c r="M232" s="29">
        <v>0.19766899999999998</v>
      </c>
      <c r="N232" s="29">
        <v>0.21050279999999996</v>
      </c>
      <c r="O232" s="29">
        <v>0.22333659999999994</v>
      </c>
      <c r="P232" s="29">
        <v>0.23617039999999995</v>
      </c>
      <c r="Q232" s="29">
        <v>0.24900419999999993</v>
      </c>
      <c r="R232" s="29">
        <v>0.26183800000000002</v>
      </c>
      <c r="S232" s="29">
        <v>0.26183800000000002</v>
      </c>
      <c r="T232" s="29">
        <v>0.26183800000000002</v>
      </c>
      <c r="U232" s="29">
        <v>0.26183800000000002</v>
      </c>
      <c r="V232" s="29">
        <v>0.26183800000000002</v>
      </c>
      <c r="W232" s="29">
        <v>0.26183800000000002</v>
      </c>
      <c r="X232" s="29">
        <v>0.26183800000000002</v>
      </c>
      <c r="Y232" s="29">
        <v>0.26183800000000002</v>
      </c>
      <c r="Z232" s="29">
        <v>0.26183800000000002</v>
      </c>
      <c r="AA232" s="29">
        <v>0.26183800000000002</v>
      </c>
      <c r="AB232" s="29">
        <v>0.26183800000000002</v>
      </c>
      <c r="AC232" s="29">
        <v>0.26183800000000002</v>
      </c>
      <c r="AD232" s="29">
        <v>0.26183800000000002</v>
      </c>
      <c r="AE232" s="29">
        <v>0.26183800000000002</v>
      </c>
      <c r="AF232" s="29">
        <v>0.26183800000000002</v>
      </c>
      <c r="AG232" s="29">
        <v>0.26183800000000002</v>
      </c>
      <c r="AH232" s="29">
        <v>0.26183800000000002</v>
      </c>
      <c r="AI232" s="29">
        <v>0.26183800000000002</v>
      </c>
      <c r="AJ232" s="29">
        <v>0.26183800000000002</v>
      </c>
      <c r="AK232" s="29">
        <v>0.26183800000000002</v>
      </c>
      <c r="AL232" s="29">
        <v>0.26183800000000002</v>
      </c>
    </row>
    <row r="233" spans="1:38" ht="14.25" hidden="1" customHeight="1" x14ac:dyDescent="0.2">
      <c r="A233" s="5"/>
      <c r="B233" s="5" t="s">
        <v>444</v>
      </c>
      <c r="C233" s="28" t="s">
        <v>88</v>
      </c>
      <c r="D233" s="5" t="s">
        <v>95</v>
      </c>
      <c r="E233" s="28">
        <v>30</v>
      </c>
      <c r="F233" s="5" t="s">
        <v>245</v>
      </c>
      <c r="G233" s="5" t="s">
        <v>441</v>
      </c>
      <c r="H233" s="29" t="s">
        <v>442</v>
      </c>
      <c r="I233" s="29">
        <v>0.14633380000000001</v>
      </c>
      <c r="J233" s="29">
        <v>0.15916759999999999</v>
      </c>
      <c r="K233" s="29">
        <v>0.1720014</v>
      </c>
      <c r="L233" s="29">
        <v>0.18483519999999998</v>
      </c>
      <c r="M233" s="29">
        <v>0.19766899999999998</v>
      </c>
      <c r="N233" s="29">
        <v>0.21050279999999996</v>
      </c>
      <c r="O233" s="29">
        <v>0.22333659999999994</v>
      </c>
      <c r="P233" s="29">
        <v>0.23617039999999995</v>
      </c>
      <c r="Q233" s="29">
        <v>0.24900419999999993</v>
      </c>
      <c r="R233" s="29">
        <v>0.26183800000000002</v>
      </c>
      <c r="S233" s="29">
        <v>0.26183800000000002</v>
      </c>
      <c r="T233" s="29">
        <v>0.26183800000000002</v>
      </c>
      <c r="U233" s="29">
        <v>0.26183800000000002</v>
      </c>
      <c r="V233" s="29">
        <v>0.26183800000000002</v>
      </c>
      <c r="W233" s="29">
        <v>0.26183800000000002</v>
      </c>
      <c r="X233" s="29">
        <v>0.26183800000000002</v>
      </c>
      <c r="Y233" s="29">
        <v>0.26183800000000002</v>
      </c>
      <c r="Z233" s="29">
        <v>0.26183800000000002</v>
      </c>
      <c r="AA233" s="29">
        <v>0.26183800000000002</v>
      </c>
      <c r="AB233" s="29">
        <v>0.26183800000000002</v>
      </c>
      <c r="AC233" s="29">
        <v>0.26183800000000002</v>
      </c>
      <c r="AD233" s="29">
        <v>0.26183800000000002</v>
      </c>
      <c r="AE233" s="29">
        <v>0.26183800000000002</v>
      </c>
      <c r="AF233" s="29">
        <v>0.26183800000000002</v>
      </c>
      <c r="AG233" s="29">
        <v>0.26183800000000002</v>
      </c>
      <c r="AH233" s="29">
        <v>0.26183800000000002</v>
      </c>
      <c r="AI233" s="29">
        <v>0.26183800000000002</v>
      </c>
      <c r="AJ233" s="29">
        <v>0.26183800000000002</v>
      </c>
      <c r="AK233" s="29">
        <v>0.26183800000000002</v>
      </c>
      <c r="AL233" s="29">
        <v>0.26183800000000002</v>
      </c>
    </row>
    <row r="234" spans="1:38" ht="14.25" hidden="1" customHeight="1" x14ac:dyDescent="0.2">
      <c r="A234" s="5"/>
      <c r="B234" s="5" t="s">
        <v>445</v>
      </c>
      <c r="C234" s="28" t="s">
        <v>88</v>
      </c>
      <c r="D234" s="5" t="s">
        <v>89</v>
      </c>
      <c r="E234" s="28">
        <v>30</v>
      </c>
      <c r="F234" s="5" t="s">
        <v>446</v>
      </c>
      <c r="G234" s="5" t="s">
        <v>108</v>
      </c>
      <c r="H234" s="29" t="s">
        <v>447</v>
      </c>
      <c r="I234" s="29">
        <v>0.18941817442129613</v>
      </c>
      <c r="J234" s="29">
        <v>0.19099632441961986</v>
      </c>
      <c r="K234" s="29">
        <v>0.19257447441794359</v>
      </c>
      <c r="L234" s="29">
        <v>0.19415262441626732</v>
      </c>
      <c r="M234" s="29">
        <v>0.19573077441459105</v>
      </c>
      <c r="N234" s="29">
        <v>0.19730892441291478</v>
      </c>
      <c r="O234" s="29">
        <v>0.19888707441123851</v>
      </c>
      <c r="P234" s="29">
        <v>0.20046522440956224</v>
      </c>
      <c r="Q234" s="29">
        <v>0.20204337440788597</v>
      </c>
      <c r="R234" s="29">
        <v>0.2036215244062097</v>
      </c>
      <c r="S234" s="29">
        <v>0.20519967440453343</v>
      </c>
      <c r="T234" s="29">
        <v>0.20677782440285716</v>
      </c>
      <c r="U234" s="29">
        <v>0.20835597440118089</v>
      </c>
      <c r="V234" s="29">
        <v>0.20993412439950462</v>
      </c>
      <c r="W234" s="29">
        <v>0.21151227439782833</v>
      </c>
      <c r="X234" s="29">
        <v>0.21192096163018181</v>
      </c>
      <c r="Y234" s="29">
        <v>0.2123296488625353</v>
      </c>
      <c r="Z234" s="29">
        <v>0.21273833609488879</v>
      </c>
      <c r="AA234" s="29">
        <v>0.21314702332724228</v>
      </c>
      <c r="AB234" s="29">
        <v>0.21355571055959577</v>
      </c>
      <c r="AC234" s="29">
        <v>0.21396439779194926</v>
      </c>
      <c r="AD234" s="29">
        <v>0.21437308502430275</v>
      </c>
      <c r="AE234" s="29">
        <v>0.21478177225665623</v>
      </c>
      <c r="AF234" s="29">
        <v>0.21519045948900972</v>
      </c>
      <c r="AG234" s="29">
        <v>0.21559914672136321</v>
      </c>
      <c r="AH234" s="29">
        <v>0.2160078339537167</v>
      </c>
      <c r="AI234" s="29">
        <v>0.21641652118607019</v>
      </c>
      <c r="AJ234" s="29">
        <v>0.21682520841842368</v>
      </c>
      <c r="AK234" s="29">
        <v>0.21723389565077716</v>
      </c>
      <c r="AL234" s="29">
        <v>0.21764258288313071</v>
      </c>
    </row>
    <row r="235" spans="1:38" ht="14.25" hidden="1" customHeight="1" x14ac:dyDescent="0.2">
      <c r="A235" s="5"/>
      <c r="B235" s="5" t="s">
        <v>448</v>
      </c>
      <c r="C235" s="28" t="s">
        <v>88</v>
      </c>
      <c r="D235" s="5" t="s">
        <v>93</v>
      </c>
      <c r="E235" s="28">
        <v>30</v>
      </c>
      <c r="F235" s="5" t="s">
        <v>446</v>
      </c>
      <c r="G235" s="5" t="s">
        <v>108</v>
      </c>
      <c r="H235" s="29" t="s">
        <v>447</v>
      </c>
      <c r="I235" s="29">
        <v>0.18816672532975276</v>
      </c>
      <c r="J235" s="29">
        <v>0.18911915078230479</v>
      </c>
      <c r="K235" s="29">
        <v>0.19007157623485682</v>
      </c>
      <c r="L235" s="29">
        <v>0.19102400168740885</v>
      </c>
      <c r="M235" s="29">
        <v>0.19197642713996088</v>
      </c>
      <c r="N235" s="29">
        <v>0.19292885259251291</v>
      </c>
      <c r="O235" s="29">
        <v>0.19388127804506494</v>
      </c>
      <c r="P235" s="29">
        <v>0.19483370349761697</v>
      </c>
      <c r="Q235" s="29">
        <v>0.195786128950169</v>
      </c>
      <c r="R235" s="29">
        <v>0.19673855440272103</v>
      </c>
      <c r="S235" s="29">
        <v>0.19769097985527306</v>
      </c>
      <c r="T235" s="29">
        <v>0.19864340530782509</v>
      </c>
      <c r="U235" s="29">
        <v>0.19959583076037712</v>
      </c>
      <c r="V235" s="29">
        <v>0.20054825621292915</v>
      </c>
      <c r="W235" s="29">
        <v>0.20150068166548138</v>
      </c>
      <c r="X235" s="29">
        <v>0.20216812118097119</v>
      </c>
      <c r="Y235" s="29">
        <v>0.202835560696461</v>
      </c>
      <c r="Z235" s="29">
        <v>0.20350300021195081</v>
      </c>
      <c r="AA235" s="29">
        <v>0.20417043972744062</v>
      </c>
      <c r="AB235" s="29">
        <v>0.20483787924293043</v>
      </c>
      <c r="AC235" s="29">
        <v>0.20550531875842024</v>
      </c>
      <c r="AD235" s="29">
        <v>0.20617275827391005</v>
      </c>
      <c r="AE235" s="29">
        <v>0.20684019778939985</v>
      </c>
      <c r="AF235" s="29">
        <v>0.20750763730488966</v>
      </c>
      <c r="AG235" s="29">
        <v>0.20817507682037947</v>
      </c>
      <c r="AH235" s="29">
        <v>0.20884251633586928</v>
      </c>
      <c r="AI235" s="29">
        <v>0.20950995585135909</v>
      </c>
      <c r="AJ235" s="29">
        <v>0.2101773953668489</v>
      </c>
      <c r="AK235" s="29">
        <v>0.21084483488233871</v>
      </c>
      <c r="AL235" s="29">
        <v>0.21151227439782833</v>
      </c>
    </row>
    <row r="236" spans="1:38" ht="14.25" hidden="1" customHeight="1" x14ac:dyDescent="0.2">
      <c r="A236" s="5"/>
      <c r="B236" s="5" t="s">
        <v>449</v>
      </c>
      <c r="C236" s="28" t="s">
        <v>88</v>
      </c>
      <c r="D236" s="5" t="s">
        <v>95</v>
      </c>
      <c r="E236" s="28">
        <v>30</v>
      </c>
      <c r="F236" s="5" t="s">
        <v>446</v>
      </c>
      <c r="G236" s="5" t="s">
        <v>108</v>
      </c>
      <c r="H236" s="29" t="s">
        <v>447</v>
      </c>
      <c r="I236" s="29">
        <v>0.18626187442464867</v>
      </c>
      <c r="J236" s="29">
        <v>0.18626187442464867</v>
      </c>
      <c r="K236" s="29">
        <v>0.18626187442464867</v>
      </c>
      <c r="L236" s="29">
        <v>0.18626187442464867</v>
      </c>
      <c r="M236" s="29">
        <v>0.18626187442464867</v>
      </c>
      <c r="N236" s="29">
        <v>0.18626187442464867</v>
      </c>
      <c r="O236" s="29">
        <v>0.18626187442464867</v>
      </c>
      <c r="P236" s="29">
        <v>0.18626187442464867</v>
      </c>
      <c r="Q236" s="29">
        <v>0.18626187442464867</v>
      </c>
      <c r="R236" s="29">
        <v>0.18626187442464867</v>
      </c>
      <c r="S236" s="29">
        <v>0.18626187442464867</v>
      </c>
      <c r="T236" s="29">
        <v>0.18626187442464867</v>
      </c>
      <c r="U236" s="29">
        <v>0.18626187442464867</v>
      </c>
      <c r="V236" s="29">
        <v>0.18626187442464867</v>
      </c>
      <c r="W236" s="29">
        <v>0.18626187442464867</v>
      </c>
      <c r="X236" s="29">
        <v>0.18727779490737084</v>
      </c>
      <c r="Y236" s="29">
        <v>0.18829371539009301</v>
      </c>
      <c r="Z236" s="29">
        <v>0.18930963587281519</v>
      </c>
      <c r="AA236" s="29">
        <v>0.19032555635553736</v>
      </c>
      <c r="AB236" s="29">
        <v>0.19134147683825953</v>
      </c>
      <c r="AC236" s="29">
        <v>0.1923573973209817</v>
      </c>
      <c r="AD236" s="29">
        <v>0.19337331780370387</v>
      </c>
      <c r="AE236" s="29">
        <v>0.19438923828642604</v>
      </c>
      <c r="AF236" s="29">
        <v>0.19540515876914821</v>
      </c>
      <c r="AG236" s="29">
        <v>0.19642107925187038</v>
      </c>
      <c r="AH236" s="29">
        <v>0.19743699973459256</v>
      </c>
      <c r="AI236" s="29">
        <v>0.19845292021731473</v>
      </c>
      <c r="AJ236" s="29">
        <v>0.1994688407000369</v>
      </c>
      <c r="AK236" s="29">
        <v>0.20048476118275907</v>
      </c>
      <c r="AL236" s="29">
        <v>0.20150068166548138</v>
      </c>
    </row>
    <row r="237" spans="1:38" ht="14.25" hidden="1" customHeight="1" x14ac:dyDescent="0.2">
      <c r="A237" s="5"/>
      <c r="B237" s="5" t="s">
        <v>450</v>
      </c>
      <c r="C237" s="28" t="s">
        <v>88</v>
      </c>
      <c r="D237" s="5" t="s">
        <v>89</v>
      </c>
      <c r="E237" s="28">
        <v>30</v>
      </c>
      <c r="F237" s="5" t="s">
        <v>446</v>
      </c>
      <c r="G237" s="5" t="s">
        <v>90</v>
      </c>
      <c r="H237" s="29" t="s">
        <v>451</v>
      </c>
      <c r="I237" s="29">
        <v>0.1825493254932474</v>
      </c>
      <c r="J237" s="29">
        <v>0.18407024722423404</v>
      </c>
      <c r="K237" s="29">
        <v>0.18559116895522068</v>
      </c>
      <c r="L237" s="29">
        <v>0.18711209068620732</v>
      </c>
      <c r="M237" s="29">
        <v>0.18863301241719396</v>
      </c>
      <c r="N237" s="29">
        <v>0.1901539341481806</v>
      </c>
      <c r="O237" s="29">
        <v>0.19167485587916724</v>
      </c>
      <c r="P237" s="29">
        <v>0.19319577761015388</v>
      </c>
      <c r="Q237" s="29">
        <v>0.19471669934114053</v>
      </c>
      <c r="R237" s="29">
        <v>0.19623762107212717</v>
      </c>
      <c r="S237" s="29">
        <v>0.19775854280311381</v>
      </c>
      <c r="T237" s="29">
        <v>0.19927946453410045</v>
      </c>
      <c r="U237" s="29">
        <v>0.20080038626508709</v>
      </c>
      <c r="V237" s="29">
        <v>0.20232130799607373</v>
      </c>
      <c r="W237" s="29">
        <v>0.20384222972706026</v>
      </c>
      <c r="X237" s="29">
        <v>0.20423609678248811</v>
      </c>
      <c r="Y237" s="29">
        <v>0.20462996383791596</v>
      </c>
      <c r="Z237" s="29">
        <v>0.20502383089334381</v>
      </c>
      <c r="AA237" s="29">
        <v>0.20541769794877165</v>
      </c>
      <c r="AB237" s="29">
        <v>0.2058115650041995</v>
      </c>
      <c r="AC237" s="29">
        <v>0.20620543205962735</v>
      </c>
      <c r="AD237" s="29">
        <v>0.2065992991150552</v>
      </c>
      <c r="AE237" s="29">
        <v>0.20699316617048305</v>
      </c>
      <c r="AF237" s="29">
        <v>0.2073870332259109</v>
      </c>
      <c r="AG237" s="29">
        <v>0.20778090028133875</v>
      </c>
      <c r="AH237" s="29">
        <v>0.2081747673367666</v>
      </c>
      <c r="AI237" s="29">
        <v>0.20856863439219445</v>
      </c>
      <c r="AJ237" s="29">
        <v>0.2089625014476223</v>
      </c>
      <c r="AK237" s="29">
        <v>0.20935636850305014</v>
      </c>
      <c r="AL237" s="29">
        <v>0.2097502355584778</v>
      </c>
    </row>
    <row r="238" spans="1:38" ht="14.25" hidden="1" customHeight="1" x14ac:dyDescent="0.2">
      <c r="A238" s="5"/>
      <c r="B238" s="5" t="s">
        <v>452</v>
      </c>
      <c r="C238" s="28" t="s">
        <v>88</v>
      </c>
      <c r="D238" s="5" t="s">
        <v>93</v>
      </c>
      <c r="E238" s="28">
        <v>30</v>
      </c>
      <c r="F238" s="5" t="s">
        <v>446</v>
      </c>
      <c r="G238" s="5" t="s">
        <v>90</v>
      </c>
      <c r="H238" s="29" t="s">
        <v>451</v>
      </c>
      <c r="I238" s="29">
        <v>0.18134325755257416</v>
      </c>
      <c r="J238" s="29">
        <v>0.18226114531322418</v>
      </c>
      <c r="K238" s="29">
        <v>0.1831790330738742</v>
      </c>
      <c r="L238" s="29">
        <v>0.18409692083452422</v>
      </c>
      <c r="M238" s="29">
        <v>0.18501480859517425</v>
      </c>
      <c r="N238" s="29">
        <v>0.18593269635582427</v>
      </c>
      <c r="O238" s="29">
        <v>0.18685058411647429</v>
      </c>
      <c r="P238" s="29">
        <v>0.18776847187712431</v>
      </c>
      <c r="Q238" s="29">
        <v>0.18868635963777433</v>
      </c>
      <c r="R238" s="29">
        <v>0.18960424739842435</v>
      </c>
      <c r="S238" s="29">
        <v>0.19052213515907437</v>
      </c>
      <c r="T238" s="29">
        <v>0.1914400229197244</v>
      </c>
      <c r="U238" s="29">
        <v>0.19235791068037442</v>
      </c>
      <c r="V238" s="29">
        <v>0.19327579844102444</v>
      </c>
      <c r="W238" s="29">
        <v>0.19419368620167426</v>
      </c>
      <c r="X238" s="29">
        <v>0.19483692243670001</v>
      </c>
      <c r="Y238" s="29">
        <v>0.19548015867172575</v>
      </c>
      <c r="Z238" s="29">
        <v>0.19612339490675149</v>
      </c>
      <c r="AA238" s="29">
        <v>0.19676663114177723</v>
      </c>
      <c r="AB238" s="29">
        <v>0.19740986737680297</v>
      </c>
      <c r="AC238" s="29">
        <v>0.19805310361182871</v>
      </c>
      <c r="AD238" s="29">
        <v>0.19869633984685445</v>
      </c>
      <c r="AE238" s="29">
        <v>0.19933957608188019</v>
      </c>
      <c r="AF238" s="29">
        <v>0.19998281231690593</v>
      </c>
      <c r="AG238" s="29">
        <v>0.20062604855193167</v>
      </c>
      <c r="AH238" s="29">
        <v>0.20126928478695741</v>
      </c>
      <c r="AI238" s="29">
        <v>0.20191252102198315</v>
      </c>
      <c r="AJ238" s="29">
        <v>0.20255575725700889</v>
      </c>
      <c r="AK238" s="29">
        <v>0.20319899349203463</v>
      </c>
      <c r="AL238" s="29">
        <v>0.20384222972706026</v>
      </c>
    </row>
    <row r="239" spans="1:38" ht="14.25" hidden="1" customHeight="1" x14ac:dyDescent="0.2">
      <c r="A239" s="5"/>
      <c r="B239" s="5" t="s">
        <v>453</v>
      </c>
      <c r="C239" s="28" t="s">
        <v>88</v>
      </c>
      <c r="D239" s="5" t="s">
        <v>95</v>
      </c>
      <c r="E239" s="28">
        <v>30</v>
      </c>
      <c r="F239" s="5" t="s">
        <v>446</v>
      </c>
      <c r="G239" s="5" t="s">
        <v>90</v>
      </c>
      <c r="H239" s="29" t="s">
        <v>451</v>
      </c>
      <c r="I239" s="29">
        <v>0.17950748203127412</v>
      </c>
      <c r="J239" s="29">
        <v>0.17950748203127412</v>
      </c>
      <c r="K239" s="29">
        <v>0.17950748203127412</v>
      </c>
      <c r="L239" s="29">
        <v>0.17950748203127412</v>
      </c>
      <c r="M239" s="29">
        <v>0.17950748203127412</v>
      </c>
      <c r="N239" s="29">
        <v>0.17950748203127412</v>
      </c>
      <c r="O239" s="29">
        <v>0.17950748203127412</v>
      </c>
      <c r="P239" s="29">
        <v>0.17950748203127412</v>
      </c>
      <c r="Q239" s="29">
        <v>0.17950748203127412</v>
      </c>
      <c r="R239" s="29">
        <v>0.17950748203127412</v>
      </c>
      <c r="S239" s="29">
        <v>0.17950748203127412</v>
      </c>
      <c r="T239" s="29">
        <v>0.17950748203127412</v>
      </c>
      <c r="U239" s="29">
        <v>0.17950748203127412</v>
      </c>
      <c r="V239" s="29">
        <v>0.17950748203127412</v>
      </c>
      <c r="W239" s="29">
        <v>0.17950748203127412</v>
      </c>
      <c r="X239" s="29">
        <v>0.1804865623093008</v>
      </c>
      <c r="Y239" s="29">
        <v>0.18146564258732747</v>
      </c>
      <c r="Z239" s="29">
        <v>0.18244472286535415</v>
      </c>
      <c r="AA239" s="29">
        <v>0.18342380314338083</v>
      </c>
      <c r="AB239" s="29">
        <v>0.18440288342140751</v>
      </c>
      <c r="AC239" s="29">
        <v>0.18538196369943419</v>
      </c>
      <c r="AD239" s="29">
        <v>0.18636104397746087</v>
      </c>
      <c r="AE239" s="29">
        <v>0.18734012425548754</v>
      </c>
      <c r="AF239" s="29">
        <v>0.18831920453351422</v>
      </c>
      <c r="AG239" s="29">
        <v>0.1892982848115409</v>
      </c>
      <c r="AH239" s="29">
        <v>0.19027736508956758</v>
      </c>
      <c r="AI239" s="29">
        <v>0.19125644536759426</v>
      </c>
      <c r="AJ239" s="29">
        <v>0.19223552564562094</v>
      </c>
      <c r="AK239" s="29">
        <v>0.19321460592364761</v>
      </c>
      <c r="AL239" s="29">
        <v>0.19419368620167426</v>
      </c>
    </row>
    <row r="240" spans="1:38" ht="14.25" hidden="1" customHeight="1" x14ac:dyDescent="0.2">
      <c r="A240" s="5"/>
      <c r="B240" s="5" t="s">
        <v>454</v>
      </c>
      <c r="C240" s="28" t="s">
        <v>88</v>
      </c>
      <c r="D240" s="5" t="s">
        <v>89</v>
      </c>
      <c r="E240" s="28">
        <v>30</v>
      </c>
      <c r="F240" s="5" t="s">
        <v>446</v>
      </c>
      <c r="G240" s="5" t="s">
        <v>97</v>
      </c>
      <c r="H240" s="29" t="s">
        <v>455</v>
      </c>
      <c r="I240" s="29">
        <v>0.17280438454108743</v>
      </c>
      <c r="J240" s="29">
        <v>0.17424411565457232</v>
      </c>
      <c r="K240" s="29">
        <v>0.17568384676805721</v>
      </c>
      <c r="L240" s="29">
        <v>0.17712357788154209</v>
      </c>
      <c r="M240" s="29">
        <v>0.17856330899502698</v>
      </c>
      <c r="N240" s="29">
        <v>0.18000304010851187</v>
      </c>
      <c r="O240" s="29">
        <v>0.18144277122199676</v>
      </c>
      <c r="P240" s="29">
        <v>0.18288250233548164</v>
      </c>
      <c r="Q240" s="29">
        <v>0.18432223344896653</v>
      </c>
      <c r="R240" s="29">
        <v>0.18576196456245142</v>
      </c>
      <c r="S240" s="29">
        <v>0.18720169567593631</v>
      </c>
      <c r="T240" s="29">
        <v>0.1886414267894212</v>
      </c>
      <c r="U240" s="29">
        <v>0.19008115790290608</v>
      </c>
      <c r="V240" s="29">
        <v>0.19152088901639097</v>
      </c>
      <c r="W240" s="29">
        <v>0.19296062012987605</v>
      </c>
      <c r="X240" s="29">
        <v>0.19333346157379985</v>
      </c>
      <c r="Y240" s="29">
        <v>0.19370630301772365</v>
      </c>
      <c r="Z240" s="29">
        <v>0.19407914446164745</v>
      </c>
      <c r="AA240" s="29">
        <v>0.19445198590557125</v>
      </c>
      <c r="AB240" s="29">
        <v>0.19482482734949505</v>
      </c>
      <c r="AC240" s="29">
        <v>0.19519766879341885</v>
      </c>
      <c r="AD240" s="29">
        <v>0.19557051023734265</v>
      </c>
      <c r="AE240" s="29">
        <v>0.19594335168126645</v>
      </c>
      <c r="AF240" s="29">
        <v>0.19631619312519025</v>
      </c>
      <c r="AG240" s="29">
        <v>0.19668903456911405</v>
      </c>
      <c r="AH240" s="29">
        <v>0.19706187601303785</v>
      </c>
      <c r="AI240" s="29">
        <v>0.19743471745696164</v>
      </c>
      <c r="AJ240" s="29">
        <v>0.19780755890088544</v>
      </c>
      <c r="AK240" s="29">
        <v>0.19818040034480924</v>
      </c>
      <c r="AL240" s="29">
        <v>0.19855324178873304</v>
      </c>
    </row>
    <row r="241" spans="1:38" ht="14.25" hidden="1" customHeight="1" x14ac:dyDescent="0.2">
      <c r="A241" s="5"/>
      <c r="B241" s="5" t="s">
        <v>456</v>
      </c>
      <c r="C241" s="28" t="s">
        <v>88</v>
      </c>
      <c r="D241" s="5" t="s">
        <v>93</v>
      </c>
      <c r="E241" s="28">
        <v>30</v>
      </c>
      <c r="F241" s="5" t="s">
        <v>446</v>
      </c>
      <c r="G241" s="5" t="s">
        <v>97</v>
      </c>
      <c r="H241" s="29" t="s">
        <v>455</v>
      </c>
      <c r="I241" s="29">
        <v>0.17166269953272251</v>
      </c>
      <c r="J241" s="29">
        <v>0.17253158814202493</v>
      </c>
      <c r="K241" s="29">
        <v>0.17340047675132736</v>
      </c>
      <c r="L241" s="29">
        <v>0.17426936536062979</v>
      </c>
      <c r="M241" s="29">
        <v>0.17513825396993221</v>
      </c>
      <c r="N241" s="29">
        <v>0.17600714257923464</v>
      </c>
      <c r="O241" s="29">
        <v>0.17687603118853706</v>
      </c>
      <c r="P241" s="29">
        <v>0.17774491979783949</v>
      </c>
      <c r="Q241" s="29">
        <v>0.17861380840714192</v>
      </c>
      <c r="R241" s="29">
        <v>0.17948269701644434</v>
      </c>
      <c r="S241" s="29">
        <v>0.18035158562574677</v>
      </c>
      <c r="T241" s="29">
        <v>0.18122047423504919</v>
      </c>
      <c r="U241" s="29">
        <v>0.18208936284435162</v>
      </c>
      <c r="V241" s="29">
        <v>0.18295825145365405</v>
      </c>
      <c r="W241" s="29">
        <v>0.18382714006295633</v>
      </c>
      <c r="X241" s="29">
        <v>0.18443603873408432</v>
      </c>
      <c r="Y241" s="29">
        <v>0.1850449374052123</v>
      </c>
      <c r="Z241" s="29">
        <v>0.18565383607634028</v>
      </c>
      <c r="AA241" s="29">
        <v>0.18626273474746827</v>
      </c>
      <c r="AB241" s="29">
        <v>0.18687163341859625</v>
      </c>
      <c r="AC241" s="29">
        <v>0.18748053208972423</v>
      </c>
      <c r="AD241" s="29">
        <v>0.18808943076085222</v>
      </c>
      <c r="AE241" s="29">
        <v>0.1886983294319802</v>
      </c>
      <c r="AF241" s="29">
        <v>0.18930722810310818</v>
      </c>
      <c r="AG241" s="29">
        <v>0.18991612677423617</v>
      </c>
      <c r="AH241" s="29">
        <v>0.19052502544536415</v>
      </c>
      <c r="AI241" s="29">
        <v>0.19113392411649213</v>
      </c>
      <c r="AJ241" s="29">
        <v>0.19174282278762012</v>
      </c>
      <c r="AK241" s="29">
        <v>0.1923517214587481</v>
      </c>
      <c r="AL241" s="29">
        <v>0.19296062012987605</v>
      </c>
    </row>
    <row r="242" spans="1:38" ht="14.25" hidden="1" customHeight="1" x14ac:dyDescent="0.2">
      <c r="A242" s="5"/>
      <c r="B242" s="5" t="s">
        <v>457</v>
      </c>
      <c r="C242" s="28" t="s">
        <v>88</v>
      </c>
      <c r="D242" s="5" t="s">
        <v>95</v>
      </c>
      <c r="E242" s="28">
        <v>30</v>
      </c>
      <c r="F242" s="5" t="s">
        <v>446</v>
      </c>
      <c r="G242" s="5" t="s">
        <v>97</v>
      </c>
      <c r="H242" s="29" t="s">
        <v>455</v>
      </c>
      <c r="I242" s="29">
        <v>0.16992492231411765</v>
      </c>
      <c r="J242" s="29">
        <v>0.16992492231411765</v>
      </c>
      <c r="K242" s="29">
        <v>0.16992492231411765</v>
      </c>
      <c r="L242" s="29">
        <v>0.16992492231411765</v>
      </c>
      <c r="M242" s="29">
        <v>0.16992492231411765</v>
      </c>
      <c r="N242" s="29">
        <v>0.16992492231411765</v>
      </c>
      <c r="O242" s="29">
        <v>0.16992492231411765</v>
      </c>
      <c r="P242" s="29">
        <v>0.16992492231411765</v>
      </c>
      <c r="Q242" s="29">
        <v>0.16992492231411765</v>
      </c>
      <c r="R242" s="29">
        <v>0.16992492231411765</v>
      </c>
      <c r="S242" s="29">
        <v>0.16992492231411765</v>
      </c>
      <c r="T242" s="29">
        <v>0.16992492231411765</v>
      </c>
      <c r="U242" s="29">
        <v>0.16992492231411765</v>
      </c>
      <c r="V242" s="29">
        <v>0.16992492231411765</v>
      </c>
      <c r="W242" s="29">
        <v>0.16992492231411765</v>
      </c>
      <c r="X242" s="29">
        <v>0.1708517368307069</v>
      </c>
      <c r="Y242" s="29">
        <v>0.17177855134729614</v>
      </c>
      <c r="Z242" s="29">
        <v>0.17270536586388538</v>
      </c>
      <c r="AA242" s="29">
        <v>0.17363218038047462</v>
      </c>
      <c r="AB242" s="29">
        <v>0.17455899489706386</v>
      </c>
      <c r="AC242" s="29">
        <v>0.1754858094136531</v>
      </c>
      <c r="AD242" s="29">
        <v>0.17641262393024235</v>
      </c>
      <c r="AE242" s="29">
        <v>0.17733943844683159</v>
      </c>
      <c r="AF242" s="29">
        <v>0.17826625296342083</v>
      </c>
      <c r="AG242" s="29">
        <v>0.17919306748001007</v>
      </c>
      <c r="AH242" s="29">
        <v>0.18011988199659931</v>
      </c>
      <c r="AI242" s="29">
        <v>0.18104669651318855</v>
      </c>
      <c r="AJ242" s="29">
        <v>0.1819735110297778</v>
      </c>
      <c r="AK242" s="29">
        <v>0.18290032554636704</v>
      </c>
      <c r="AL242" s="29">
        <v>0.18382714006295633</v>
      </c>
    </row>
    <row r="243" spans="1:38" ht="14.25" hidden="1" customHeight="1" x14ac:dyDescent="0.2">
      <c r="A243" s="5"/>
      <c r="B243" s="5" t="s">
        <v>458</v>
      </c>
      <c r="C243" s="28" t="s">
        <v>88</v>
      </c>
      <c r="D243" s="5" t="s">
        <v>89</v>
      </c>
      <c r="E243" s="28">
        <v>30</v>
      </c>
      <c r="F243" s="5" t="s">
        <v>446</v>
      </c>
      <c r="G243" s="5" t="s">
        <v>121</v>
      </c>
      <c r="H243" s="29" t="s">
        <v>459</v>
      </c>
      <c r="I243" s="29">
        <v>0.16367335906438157</v>
      </c>
      <c r="J243" s="29">
        <v>0.16503701443759086</v>
      </c>
      <c r="K243" s="29">
        <v>0.16640066981080015</v>
      </c>
      <c r="L243" s="29">
        <v>0.16776432518400944</v>
      </c>
      <c r="M243" s="29">
        <v>0.16912798055721873</v>
      </c>
      <c r="N243" s="29">
        <v>0.17049163593042801</v>
      </c>
      <c r="O243" s="29">
        <v>0.1718552913036373</v>
      </c>
      <c r="P243" s="29">
        <v>0.17321894667684659</v>
      </c>
      <c r="Q243" s="29">
        <v>0.17458260205005588</v>
      </c>
      <c r="R243" s="29">
        <v>0.17594625742326517</v>
      </c>
      <c r="S243" s="29">
        <v>0.17730991279647446</v>
      </c>
      <c r="T243" s="29">
        <v>0.17867356816968374</v>
      </c>
      <c r="U243" s="29">
        <v>0.18003722354289303</v>
      </c>
      <c r="V243" s="29">
        <v>0.18140087891610232</v>
      </c>
      <c r="W243" s="29">
        <v>0.18276453428931144</v>
      </c>
      <c r="X243" s="29">
        <v>0.18311767470115622</v>
      </c>
      <c r="Y243" s="29">
        <v>0.18347081511300101</v>
      </c>
      <c r="Z243" s="29">
        <v>0.18382395552484579</v>
      </c>
      <c r="AA243" s="29">
        <v>0.18417709593669057</v>
      </c>
      <c r="AB243" s="29">
        <v>0.18453023634853535</v>
      </c>
      <c r="AC243" s="29">
        <v>0.18488337676038014</v>
      </c>
      <c r="AD243" s="29">
        <v>0.18523651717222492</v>
      </c>
      <c r="AE243" s="29">
        <v>0.1855896575840697</v>
      </c>
      <c r="AF243" s="29">
        <v>0.18594279799591448</v>
      </c>
      <c r="AG243" s="29">
        <v>0.18629593840775927</v>
      </c>
      <c r="AH243" s="29">
        <v>0.18664907881960405</v>
      </c>
      <c r="AI243" s="29">
        <v>0.18700221923144883</v>
      </c>
      <c r="AJ243" s="29">
        <v>0.18735535964329361</v>
      </c>
      <c r="AK243" s="29">
        <v>0.18770850005513839</v>
      </c>
      <c r="AL243" s="29">
        <v>0.18806164046698304</v>
      </c>
    </row>
    <row r="244" spans="1:38" ht="14.25" hidden="1" customHeight="1" x14ac:dyDescent="0.2">
      <c r="A244" s="5"/>
      <c r="B244" s="5" t="s">
        <v>460</v>
      </c>
      <c r="C244" s="28" t="s">
        <v>88</v>
      </c>
      <c r="D244" s="5" t="s">
        <v>93</v>
      </c>
      <c r="E244" s="28">
        <v>30</v>
      </c>
      <c r="F244" s="5" t="s">
        <v>446</v>
      </c>
      <c r="G244" s="5" t="s">
        <v>121</v>
      </c>
      <c r="H244" s="29" t="s">
        <v>459</v>
      </c>
      <c r="I244" s="29">
        <v>0.16259200096800691</v>
      </c>
      <c r="J244" s="29">
        <v>0.16341497729302887</v>
      </c>
      <c r="K244" s="29">
        <v>0.16423795361805082</v>
      </c>
      <c r="L244" s="29">
        <v>0.16506092994307278</v>
      </c>
      <c r="M244" s="29">
        <v>0.16588390626809474</v>
      </c>
      <c r="N244" s="29">
        <v>0.1667068825931167</v>
      </c>
      <c r="O244" s="29">
        <v>0.16752985891813865</v>
      </c>
      <c r="P244" s="29">
        <v>0.16835283524316061</v>
      </c>
      <c r="Q244" s="29">
        <v>0.16917581156818257</v>
      </c>
      <c r="R244" s="29">
        <v>0.16999878789320452</v>
      </c>
      <c r="S244" s="29">
        <v>0.17082176421822648</v>
      </c>
      <c r="T244" s="29">
        <v>0.17164474054324844</v>
      </c>
      <c r="U244" s="29">
        <v>0.17246771686827039</v>
      </c>
      <c r="V244" s="29">
        <v>0.17329069319329235</v>
      </c>
      <c r="W244" s="29">
        <v>0.17411366951831436</v>
      </c>
      <c r="X244" s="29">
        <v>0.17469039383638083</v>
      </c>
      <c r="Y244" s="29">
        <v>0.17526711815444729</v>
      </c>
      <c r="Z244" s="29">
        <v>0.17584384247251375</v>
      </c>
      <c r="AA244" s="29">
        <v>0.17642056679058021</v>
      </c>
      <c r="AB244" s="29">
        <v>0.17699729110864668</v>
      </c>
      <c r="AC244" s="29">
        <v>0.17757401542671314</v>
      </c>
      <c r="AD244" s="29">
        <v>0.1781507397447796</v>
      </c>
      <c r="AE244" s="29">
        <v>0.17872746406284606</v>
      </c>
      <c r="AF244" s="29">
        <v>0.17930418838091253</v>
      </c>
      <c r="AG244" s="29">
        <v>0.17988091269897899</v>
      </c>
      <c r="AH244" s="29">
        <v>0.18045763701704545</v>
      </c>
      <c r="AI244" s="29">
        <v>0.18103436133511192</v>
      </c>
      <c r="AJ244" s="29">
        <v>0.18161108565317838</v>
      </c>
      <c r="AK244" s="29">
        <v>0.18218780997124484</v>
      </c>
      <c r="AL244" s="29">
        <v>0.18276453428931144</v>
      </c>
    </row>
    <row r="245" spans="1:38" ht="14.25" hidden="1" customHeight="1" x14ac:dyDescent="0.2">
      <c r="A245" s="5"/>
      <c r="B245" s="5" t="s">
        <v>461</v>
      </c>
      <c r="C245" s="28" t="s">
        <v>88</v>
      </c>
      <c r="D245" s="5" t="s">
        <v>95</v>
      </c>
      <c r="E245" s="28">
        <v>30</v>
      </c>
      <c r="F245" s="5" t="s">
        <v>446</v>
      </c>
      <c r="G245" s="5" t="s">
        <v>121</v>
      </c>
      <c r="H245" s="29" t="s">
        <v>459</v>
      </c>
      <c r="I245" s="29">
        <v>0.160946048317963</v>
      </c>
      <c r="J245" s="29">
        <v>0.160946048317963</v>
      </c>
      <c r="K245" s="29">
        <v>0.160946048317963</v>
      </c>
      <c r="L245" s="29">
        <v>0.160946048317963</v>
      </c>
      <c r="M245" s="29">
        <v>0.160946048317963</v>
      </c>
      <c r="N245" s="29">
        <v>0.160946048317963</v>
      </c>
      <c r="O245" s="29">
        <v>0.160946048317963</v>
      </c>
      <c r="P245" s="29">
        <v>0.160946048317963</v>
      </c>
      <c r="Q245" s="29">
        <v>0.160946048317963</v>
      </c>
      <c r="R245" s="29">
        <v>0.160946048317963</v>
      </c>
      <c r="S245" s="29">
        <v>0.160946048317963</v>
      </c>
      <c r="T245" s="29">
        <v>0.160946048317963</v>
      </c>
      <c r="U245" s="29">
        <v>0.160946048317963</v>
      </c>
      <c r="V245" s="29">
        <v>0.160946048317963</v>
      </c>
      <c r="W245" s="29">
        <v>0.160946048317963</v>
      </c>
      <c r="X245" s="29">
        <v>0.16182388973131975</v>
      </c>
      <c r="Y245" s="29">
        <v>0.16270173114467651</v>
      </c>
      <c r="Z245" s="29">
        <v>0.16357957255803326</v>
      </c>
      <c r="AA245" s="29">
        <v>0.16445741397139002</v>
      </c>
      <c r="AB245" s="29">
        <v>0.16533525538474678</v>
      </c>
      <c r="AC245" s="29">
        <v>0.16621309679810353</v>
      </c>
      <c r="AD245" s="29">
        <v>0.16709093821146029</v>
      </c>
      <c r="AE245" s="29">
        <v>0.16796877962481704</v>
      </c>
      <c r="AF245" s="29">
        <v>0.1688466210381738</v>
      </c>
      <c r="AG245" s="29">
        <v>0.16972446245153056</v>
      </c>
      <c r="AH245" s="29">
        <v>0.17060230386488731</v>
      </c>
      <c r="AI245" s="29">
        <v>0.17148014527824407</v>
      </c>
      <c r="AJ245" s="29">
        <v>0.17235798669160082</v>
      </c>
      <c r="AK245" s="29">
        <v>0.17323582810495758</v>
      </c>
      <c r="AL245" s="29">
        <v>0.17411366951831436</v>
      </c>
    </row>
    <row r="246" spans="1:38" ht="14.25" hidden="1" customHeight="1" x14ac:dyDescent="0.2">
      <c r="A246" s="5"/>
      <c r="B246" s="5" t="s">
        <v>462</v>
      </c>
      <c r="C246" s="28" t="s">
        <v>88</v>
      </c>
      <c r="D246" s="5" t="s">
        <v>89</v>
      </c>
      <c r="E246" s="28">
        <v>30</v>
      </c>
      <c r="F246" s="5" t="s">
        <v>446</v>
      </c>
      <c r="G246" s="5" t="s">
        <v>126</v>
      </c>
      <c r="H246" s="29" t="s">
        <v>463</v>
      </c>
      <c r="I246" s="29">
        <v>0.15619031704692263</v>
      </c>
      <c r="J246" s="29">
        <v>0.15749162696260974</v>
      </c>
      <c r="K246" s="29">
        <v>0.15879293687829685</v>
      </c>
      <c r="L246" s="29">
        <v>0.16009424679398396</v>
      </c>
      <c r="M246" s="29">
        <v>0.16139555670967107</v>
      </c>
      <c r="N246" s="29">
        <v>0.16269686662535818</v>
      </c>
      <c r="O246" s="29">
        <v>0.16399817654104529</v>
      </c>
      <c r="P246" s="29">
        <v>0.1652994864567324</v>
      </c>
      <c r="Q246" s="29">
        <v>0.16660079637241951</v>
      </c>
      <c r="R246" s="29">
        <v>0.16790210628810662</v>
      </c>
      <c r="S246" s="29">
        <v>0.16920341620379373</v>
      </c>
      <c r="T246" s="29">
        <v>0.17050472611948084</v>
      </c>
      <c r="U246" s="29">
        <v>0.17180603603516795</v>
      </c>
      <c r="V246" s="29">
        <v>0.17310734595085506</v>
      </c>
      <c r="W246" s="29">
        <v>0.17440865586654219</v>
      </c>
      <c r="X246" s="29">
        <v>0.17474565092305852</v>
      </c>
      <c r="Y246" s="29">
        <v>0.17508264597957485</v>
      </c>
      <c r="Z246" s="29">
        <v>0.17541964103609117</v>
      </c>
      <c r="AA246" s="29">
        <v>0.1757566360926075</v>
      </c>
      <c r="AB246" s="29">
        <v>0.17609363114912382</v>
      </c>
      <c r="AC246" s="29">
        <v>0.17643062620564015</v>
      </c>
      <c r="AD246" s="29">
        <v>0.17676762126215648</v>
      </c>
      <c r="AE246" s="29">
        <v>0.1771046163186728</v>
      </c>
      <c r="AF246" s="29">
        <v>0.17744161137518913</v>
      </c>
      <c r="AG246" s="29">
        <v>0.17777860643170545</v>
      </c>
      <c r="AH246" s="29">
        <v>0.17811560148822178</v>
      </c>
      <c r="AI246" s="29">
        <v>0.17845259654473811</v>
      </c>
      <c r="AJ246" s="29">
        <v>0.17878959160125443</v>
      </c>
      <c r="AK246" s="29">
        <v>0.17912658665777076</v>
      </c>
      <c r="AL246" s="29">
        <v>0.17946358171428689</v>
      </c>
    </row>
    <row r="247" spans="1:38" ht="14.25" hidden="1" customHeight="1" x14ac:dyDescent="0.2">
      <c r="A247" s="5"/>
      <c r="B247" s="5" t="s">
        <v>464</v>
      </c>
      <c r="C247" s="28" t="s">
        <v>88</v>
      </c>
      <c r="D247" s="5" t="s">
        <v>93</v>
      </c>
      <c r="E247" s="28">
        <v>30</v>
      </c>
      <c r="F247" s="5" t="s">
        <v>446</v>
      </c>
      <c r="G247" s="5" t="s">
        <v>126</v>
      </c>
      <c r="H247" s="29" t="s">
        <v>463</v>
      </c>
      <c r="I247" s="29">
        <v>0.15515839795587757</v>
      </c>
      <c r="J247" s="29">
        <v>0.15594374832604216</v>
      </c>
      <c r="K247" s="29">
        <v>0.15672909869620674</v>
      </c>
      <c r="L247" s="29">
        <v>0.15751444906637133</v>
      </c>
      <c r="M247" s="29">
        <v>0.15829979943653591</v>
      </c>
      <c r="N247" s="29">
        <v>0.15908514980670049</v>
      </c>
      <c r="O247" s="29">
        <v>0.15987050017686508</v>
      </c>
      <c r="P247" s="29">
        <v>0.16065585054702966</v>
      </c>
      <c r="Q247" s="29">
        <v>0.16144120091719424</v>
      </c>
      <c r="R247" s="29">
        <v>0.16222655128735883</v>
      </c>
      <c r="S247" s="29">
        <v>0.16301190165752341</v>
      </c>
      <c r="T247" s="29">
        <v>0.163797252027688</v>
      </c>
      <c r="U247" s="29">
        <v>0.16458260239785258</v>
      </c>
      <c r="V247" s="29">
        <v>0.16536795276801716</v>
      </c>
      <c r="W247" s="29">
        <v>0.16615330313818158</v>
      </c>
      <c r="X247" s="29">
        <v>0.16670365998673894</v>
      </c>
      <c r="Y247" s="29">
        <v>0.16725401683529631</v>
      </c>
      <c r="Z247" s="29">
        <v>0.16780437368385367</v>
      </c>
      <c r="AA247" s="29">
        <v>0.16835473053241104</v>
      </c>
      <c r="AB247" s="29">
        <v>0.16890508738096841</v>
      </c>
      <c r="AC247" s="29">
        <v>0.16945544422952577</v>
      </c>
      <c r="AD247" s="29">
        <v>0.17000580107808314</v>
      </c>
      <c r="AE247" s="29">
        <v>0.1705561579266405</v>
      </c>
      <c r="AF247" s="29">
        <v>0.17110651477519787</v>
      </c>
      <c r="AG247" s="29">
        <v>0.17165687162375523</v>
      </c>
      <c r="AH247" s="29">
        <v>0.1722072284723126</v>
      </c>
      <c r="AI247" s="29">
        <v>0.17275758532086996</v>
      </c>
      <c r="AJ247" s="29">
        <v>0.17330794216942733</v>
      </c>
      <c r="AK247" s="29">
        <v>0.17385829901798469</v>
      </c>
      <c r="AL247" s="29">
        <v>0.17440865586654219</v>
      </c>
    </row>
    <row r="248" spans="1:38" ht="14.25" hidden="1" customHeight="1" x14ac:dyDescent="0.2">
      <c r="A248" s="5"/>
      <c r="B248" s="5" t="s">
        <v>465</v>
      </c>
      <c r="C248" s="28" t="s">
        <v>88</v>
      </c>
      <c r="D248" s="5" t="s">
        <v>95</v>
      </c>
      <c r="E248" s="28">
        <v>30</v>
      </c>
      <c r="F248" s="5" t="s">
        <v>446</v>
      </c>
      <c r="G248" s="5" t="s">
        <v>126</v>
      </c>
      <c r="H248" s="29" t="s">
        <v>463</v>
      </c>
      <c r="I248" s="29">
        <v>0.15358769721554841</v>
      </c>
      <c r="J248" s="29">
        <v>0.15358769721554841</v>
      </c>
      <c r="K248" s="29">
        <v>0.15358769721554841</v>
      </c>
      <c r="L248" s="29">
        <v>0.15358769721554841</v>
      </c>
      <c r="M248" s="29">
        <v>0.15358769721554841</v>
      </c>
      <c r="N248" s="29">
        <v>0.15358769721554841</v>
      </c>
      <c r="O248" s="29">
        <v>0.15358769721554841</v>
      </c>
      <c r="P248" s="29">
        <v>0.15358769721554841</v>
      </c>
      <c r="Q248" s="29">
        <v>0.15358769721554841</v>
      </c>
      <c r="R248" s="29">
        <v>0.15358769721554841</v>
      </c>
      <c r="S248" s="29">
        <v>0.15358769721554841</v>
      </c>
      <c r="T248" s="29">
        <v>0.15358769721554841</v>
      </c>
      <c r="U248" s="29">
        <v>0.15358769721554841</v>
      </c>
      <c r="V248" s="29">
        <v>0.15358769721554841</v>
      </c>
      <c r="W248" s="29">
        <v>0.15358769721554841</v>
      </c>
      <c r="X248" s="29">
        <v>0.15442540427705728</v>
      </c>
      <c r="Y248" s="29">
        <v>0.15526311133856616</v>
      </c>
      <c r="Z248" s="29">
        <v>0.15610081840007503</v>
      </c>
      <c r="AA248" s="29">
        <v>0.15693852546158391</v>
      </c>
      <c r="AB248" s="29">
        <v>0.15777623252309278</v>
      </c>
      <c r="AC248" s="29">
        <v>0.15861393958460165</v>
      </c>
      <c r="AD248" s="29">
        <v>0.15945164664611053</v>
      </c>
      <c r="AE248" s="29">
        <v>0.1602893537076194</v>
      </c>
      <c r="AF248" s="29">
        <v>0.16112706076912828</v>
      </c>
      <c r="AG248" s="29">
        <v>0.16196476783063715</v>
      </c>
      <c r="AH248" s="29">
        <v>0.16280247489214603</v>
      </c>
      <c r="AI248" s="29">
        <v>0.1636401819536549</v>
      </c>
      <c r="AJ248" s="29">
        <v>0.16447788901516378</v>
      </c>
      <c r="AK248" s="29">
        <v>0.16531559607667265</v>
      </c>
      <c r="AL248" s="29">
        <v>0.16615330313818158</v>
      </c>
    </row>
    <row r="249" spans="1:38" ht="14.25" hidden="1" customHeight="1" x14ac:dyDescent="0.2">
      <c r="A249" s="5"/>
      <c r="B249" s="5" t="s">
        <v>466</v>
      </c>
      <c r="C249" s="28" t="s">
        <v>88</v>
      </c>
      <c r="D249" s="5" t="s">
        <v>89</v>
      </c>
      <c r="E249" s="28">
        <v>30</v>
      </c>
      <c r="F249" s="5" t="s">
        <v>446</v>
      </c>
      <c r="G249" s="5" t="s">
        <v>131</v>
      </c>
      <c r="H249" s="29" t="s">
        <v>467</v>
      </c>
      <c r="I249" s="29">
        <v>0.15411913396084315</v>
      </c>
      <c r="J249" s="29">
        <v>0.1554031876782071</v>
      </c>
      <c r="K249" s="29">
        <v>0.15668724139557105</v>
      </c>
      <c r="L249" s="29">
        <v>0.15797129511293501</v>
      </c>
      <c r="M249" s="29">
        <v>0.15925534883029896</v>
      </c>
      <c r="N249" s="29">
        <v>0.16053940254766291</v>
      </c>
      <c r="O249" s="29">
        <v>0.16182345626502687</v>
      </c>
      <c r="P249" s="29">
        <v>0.16310750998239082</v>
      </c>
      <c r="Q249" s="29">
        <v>0.16439156369975477</v>
      </c>
      <c r="R249" s="29">
        <v>0.16567561741711873</v>
      </c>
      <c r="S249" s="29">
        <v>0.16695967113448268</v>
      </c>
      <c r="T249" s="29">
        <v>0.16824372485184663</v>
      </c>
      <c r="U249" s="29">
        <v>0.16952777856921059</v>
      </c>
      <c r="V249" s="29">
        <v>0.17081183228657454</v>
      </c>
      <c r="W249" s="29">
        <v>0.17209588600393849</v>
      </c>
      <c r="X249" s="29">
        <v>0.17242841229136371</v>
      </c>
      <c r="Y249" s="29">
        <v>0.17276093857878894</v>
      </c>
      <c r="Z249" s="29">
        <v>0.17309346486621416</v>
      </c>
      <c r="AA249" s="29">
        <v>0.17342599115363938</v>
      </c>
      <c r="AB249" s="29">
        <v>0.1737585174410646</v>
      </c>
      <c r="AC249" s="29">
        <v>0.17409104372848982</v>
      </c>
      <c r="AD249" s="29">
        <v>0.17442357001591505</v>
      </c>
      <c r="AE249" s="29">
        <v>0.17475609630334027</v>
      </c>
      <c r="AF249" s="29">
        <v>0.17508862259076549</v>
      </c>
      <c r="AG249" s="29">
        <v>0.17542114887819071</v>
      </c>
      <c r="AH249" s="29">
        <v>0.17575367516561594</v>
      </c>
      <c r="AI249" s="29">
        <v>0.17608620145304116</v>
      </c>
      <c r="AJ249" s="29">
        <v>0.17641872774046638</v>
      </c>
      <c r="AK249" s="29">
        <v>0.1767512540278916</v>
      </c>
      <c r="AL249" s="29">
        <v>0.17708378031531663</v>
      </c>
    </row>
    <row r="250" spans="1:38" ht="14.25" hidden="1" customHeight="1" x14ac:dyDescent="0.2">
      <c r="A250" s="5"/>
      <c r="B250" s="5" t="s">
        <v>468</v>
      </c>
      <c r="C250" s="28" t="s">
        <v>88</v>
      </c>
      <c r="D250" s="5" t="s">
        <v>93</v>
      </c>
      <c r="E250" s="28">
        <v>30</v>
      </c>
      <c r="F250" s="5" t="s">
        <v>446</v>
      </c>
      <c r="G250" s="5" t="s">
        <v>131</v>
      </c>
      <c r="H250" s="29" t="s">
        <v>467</v>
      </c>
      <c r="I250" s="29">
        <v>0.15310089877420385</v>
      </c>
      <c r="J250" s="29">
        <v>0.15387583489824816</v>
      </c>
      <c r="K250" s="29">
        <v>0.15465077102229247</v>
      </c>
      <c r="L250" s="29">
        <v>0.15542570714633677</v>
      </c>
      <c r="M250" s="29">
        <v>0.15620064327038108</v>
      </c>
      <c r="N250" s="29">
        <v>0.15697557939442539</v>
      </c>
      <c r="O250" s="29">
        <v>0.15775051551846969</v>
      </c>
      <c r="P250" s="29">
        <v>0.158525451642514</v>
      </c>
      <c r="Q250" s="29">
        <v>0.1593003877665583</v>
      </c>
      <c r="R250" s="29">
        <v>0.16007532389060261</v>
      </c>
      <c r="S250" s="29">
        <v>0.16085026001464692</v>
      </c>
      <c r="T250" s="29">
        <v>0.16162519613869122</v>
      </c>
      <c r="U250" s="29">
        <v>0.16240013226273553</v>
      </c>
      <c r="V250" s="29">
        <v>0.16317506838677984</v>
      </c>
      <c r="W250" s="29">
        <v>0.16395000451082395</v>
      </c>
      <c r="X250" s="29">
        <v>0.16449306327703159</v>
      </c>
      <c r="Y250" s="29">
        <v>0.16503612204323923</v>
      </c>
      <c r="Z250" s="29">
        <v>0.16557918080944686</v>
      </c>
      <c r="AA250" s="29">
        <v>0.1661222395756545</v>
      </c>
      <c r="AB250" s="29">
        <v>0.16666529834186214</v>
      </c>
      <c r="AC250" s="29">
        <v>0.16720835710806978</v>
      </c>
      <c r="AD250" s="29">
        <v>0.16775141587427742</v>
      </c>
      <c r="AE250" s="29">
        <v>0.16829447464048505</v>
      </c>
      <c r="AF250" s="29">
        <v>0.16883753340669269</v>
      </c>
      <c r="AG250" s="29">
        <v>0.16938059217290033</v>
      </c>
      <c r="AH250" s="29">
        <v>0.16992365093910797</v>
      </c>
      <c r="AI250" s="29">
        <v>0.17046670970531561</v>
      </c>
      <c r="AJ250" s="29">
        <v>0.17100976847152324</v>
      </c>
      <c r="AK250" s="29">
        <v>0.17155282723773088</v>
      </c>
      <c r="AL250" s="29">
        <v>0.17209588600393849</v>
      </c>
    </row>
    <row r="251" spans="1:38" ht="14.25" hidden="1" customHeight="1" x14ac:dyDescent="0.2">
      <c r="A251" s="5"/>
      <c r="B251" s="5" t="s">
        <v>469</v>
      </c>
      <c r="C251" s="28" t="s">
        <v>88</v>
      </c>
      <c r="D251" s="5" t="s">
        <v>95</v>
      </c>
      <c r="E251" s="28">
        <v>30</v>
      </c>
      <c r="F251" s="5" t="s">
        <v>446</v>
      </c>
      <c r="G251" s="5" t="s">
        <v>131</v>
      </c>
      <c r="H251" s="29" t="s">
        <v>467</v>
      </c>
      <c r="I251" s="29">
        <v>0.15155102652611524</v>
      </c>
      <c r="J251" s="29">
        <v>0.15155102652611524</v>
      </c>
      <c r="K251" s="29">
        <v>0.15155102652611524</v>
      </c>
      <c r="L251" s="29">
        <v>0.15155102652611524</v>
      </c>
      <c r="M251" s="29">
        <v>0.15155102652611524</v>
      </c>
      <c r="N251" s="29">
        <v>0.15155102652611524</v>
      </c>
      <c r="O251" s="29">
        <v>0.15155102652611524</v>
      </c>
      <c r="P251" s="29">
        <v>0.15155102652611524</v>
      </c>
      <c r="Q251" s="29">
        <v>0.15155102652611524</v>
      </c>
      <c r="R251" s="29">
        <v>0.15155102652611524</v>
      </c>
      <c r="S251" s="29">
        <v>0.15155102652611524</v>
      </c>
      <c r="T251" s="29">
        <v>0.15155102652611524</v>
      </c>
      <c r="U251" s="29">
        <v>0.15155102652611524</v>
      </c>
      <c r="V251" s="29">
        <v>0.15155102652611524</v>
      </c>
      <c r="W251" s="29">
        <v>0.15155102652611524</v>
      </c>
      <c r="X251" s="29">
        <v>0.15237762505842917</v>
      </c>
      <c r="Y251" s="29">
        <v>0.15320422359074309</v>
      </c>
      <c r="Z251" s="29">
        <v>0.15403082212305702</v>
      </c>
      <c r="AA251" s="29">
        <v>0.15485742065537095</v>
      </c>
      <c r="AB251" s="29">
        <v>0.15568401918768487</v>
      </c>
      <c r="AC251" s="29">
        <v>0.1565106177199988</v>
      </c>
      <c r="AD251" s="29">
        <v>0.15733721625231273</v>
      </c>
      <c r="AE251" s="29">
        <v>0.15816381478462666</v>
      </c>
      <c r="AF251" s="29">
        <v>0.15899041331694058</v>
      </c>
      <c r="AG251" s="29">
        <v>0.15981701184925451</v>
      </c>
      <c r="AH251" s="29">
        <v>0.16064361038156844</v>
      </c>
      <c r="AI251" s="29">
        <v>0.16147020891388236</v>
      </c>
      <c r="AJ251" s="29">
        <v>0.16229680744619629</v>
      </c>
      <c r="AK251" s="29">
        <v>0.16312340597851022</v>
      </c>
      <c r="AL251" s="29">
        <v>0.16395000451082395</v>
      </c>
    </row>
    <row r="252" spans="1:38" ht="14.25" hidden="1" customHeight="1" x14ac:dyDescent="0.2">
      <c r="A252" s="5"/>
      <c r="B252" s="5" t="s">
        <v>470</v>
      </c>
      <c r="C252" s="28" t="s">
        <v>88</v>
      </c>
      <c r="D252" s="5" t="s">
        <v>89</v>
      </c>
      <c r="E252" s="28">
        <v>30</v>
      </c>
      <c r="F252" s="5" t="s">
        <v>446</v>
      </c>
      <c r="G252" s="5" t="s">
        <v>136</v>
      </c>
      <c r="H252" s="29" t="s">
        <v>471</v>
      </c>
      <c r="I252" s="29">
        <v>0.1468447210045625</v>
      </c>
      <c r="J252" s="29">
        <v>0.14806816747117116</v>
      </c>
      <c r="K252" s="29">
        <v>0.14929161393777982</v>
      </c>
      <c r="L252" s="29">
        <v>0.15051506040438847</v>
      </c>
      <c r="M252" s="29">
        <v>0.15173850687099713</v>
      </c>
      <c r="N252" s="29">
        <v>0.15296195333760579</v>
      </c>
      <c r="O252" s="29">
        <v>0.15418539980421445</v>
      </c>
      <c r="P252" s="29">
        <v>0.1554088462708231</v>
      </c>
      <c r="Q252" s="29">
        <v>0.15663229273743176</v>
      </c>
      <c r="R252" s="29">
        <v>0.15785573920404042</v>
      </c>
      <c r="S252" s="29">
        <v>0.15907918567064908</v>
      </c>
      <c r="T252" s="29">
        <v>0.16030263213725773</v>
      </c>
      <c r="U252" s="29">
        <v>0.16152607860386639</v>
      </c>
      <c r="V252" s="29">
        <v>0.16274952507047505</v>
      </c>
      <c r="W252" s="29">
        <v>0.16397297153708384</v>
      </c>
      <c r="X252" s="29">
        <v>0.1642898026056781</v>
      </c>
      <c r="Y252" s="29">
        <v>0.16460663367427236</v>
      </c>
      <c r="Z252" s="29">
        <v>0.16492346474286662</v>
      </c>
      <c r="AA252" s="29">
        <v>0.16524029581146088</v>
      </c>
      <c r="AB252" s="29">
        <v>0.16555712688005514</v>
      </c>
      <c r="AC252" s="29">
        <v>0.1658739579486494</v>
      </c>
      <c r="AD252" s="29">
        <v>0.16619078901724366</v>
      </c>
      <c r="AE252" s="29">
        <v>0.16650762008583792</v>
      </c>
      <c r="AF252" s="29">
        <v>0.16682445115443217</v>
      </c>
      <c r="AG252" s="29">
        <v>0.16714128222302643</v>
      </c>
      <c r="AH252" s="29">
        <v>0.16745811329162069</v>
      </c>
      <c r="AI252" s="29">
        <v>0.16777494436021495</v>
      </c>
      <c r="AJ252" s="29">
        <v>0.16809177542880921</v>
      </c>
      <c r="AK252" s="29">
        <v>0.16840860649740347</v>
      </c>
      <c r="AL252" s="29">
        <v>0.16872543756599792</v>
      </c>
    </row>
    <row r="253" spans="1:38" ht="14.25" hidden="1" customHeight="1" x14ac:dyDescent="0.2">
      <c r="A253" s="5"/>
      <c r="B253" s="5" t="s">
        <v>472</v>
      </c>
      <c r="C253" s="28" t="s">
        <v>88</v>
      </c>
      <c r="D253" s="5" t="s">
        <v>93</v>
      </c>
      <c r="E253" s="28">
        <v>30</v>
      </c>
      <c r="F253" s="5" t="s">
        <v>446</v>
      </c>
      <c r="G253" s="5" t="s">
        <v>136</v>
      </c>
      <c r="H253" s="29" t="s">
        <v>471</v>
      </c>
      <c r="I253" s="29">
        <v>0.14587454645156336</v>
      </c>
      <c r="J253" s="29">
        <v>0.14661290564167245</v>
      </c>
      <c r="K253" s="29">
        <v>0.14735126483178154</v>
      </c>
      <c r="L253" s="29">
        <v>0.14808962402189063</v>
      </c>
      <c r="M253" s="29">
        <v>0.14882798321199972</v>
      </c>
      <c r="N253" s="29">
        <v>0.14956634240210881</v>
      </c>
      <c r="O253" s="29">
        <v>0.1503047015922179</v>
      </c>
      <c r="P253" s="29">
        <v>0.15104306078232699</v>
      </c>
      <c r="Q253" s="29">
        <v>0.15178141997243608</v>
      </c>
      <c r="R253" s="29">
        <v>0.15251977916254517</v>
      </c>
      <c r="S253" s="29">
        <v>0.15325813835265426</v>
      </c>
      <c r="T253" s="29">
        <v>0.15399649754276334</v>
      </c>
      <c r="U253" s="29">
        <v>0.15473485673287243</v>
      </c>
      <c r="V253" s="29">
        <v>0.15547321592298152</v>
      </c>
      <c r="W253" s="29">
        <v>0.15621157511309053</v>
      </c>
      <c r="X253" s="29">
        <v>0.15672900154135674</v>
      </c>
      <c r="Y253" s="29">
        <v>0.15724642796962296</v>
      </c>
      <c r="Z253" s="29">
        <v>0.15776385439788917</v>
      </c>
      <c r="AA253" s="29">
        <v>0.15828128082615539</v>
      </c>
      <c r="AB253" s="29">
        <v>0.15879870725442161</v>
      </c>
      <c r="AC253" s="29">
        <v>0.15931613368268782</v>
      </c>
      <c r="AD253" s="29">
        <v>0.15983356011095404</v>
      </c>
      <c r="AE253" s="29">
        <v>0.16035098653922025</v>
      </c>
      <c r="AF253" s="29">
        <v>0.16086841296748647</v>
      </c>
      <c r="AG253" s="29">
        <v>0.16138583939575268</v>
      </c>
      <c r="AH253" s="29">
        <v>0.1619032658240189</v>
      </c>
      <c r="AI253" s="29">
        <v>0.16242069225228511</v>
      </c>
      <c r="AJ253" s="29">
        <v>0.16293811868055133</v>
      </c>
      <c r="AK253" s="29">
        <v>0.16345554510881755</v>
      </c>
      <c r="AL253" s="29">
        <v>0.16397297153708384</v>
      </c>
    </row>
    <row r="254" spans="1:38" ht="14.25" hidden="1" customHeight="1" x14ac:dyDescent="0.2">
      <c r="A254" s="5"/>
      <c r="B254" s="5" t="s">
        <v>473</v>
      </c>
      <c r="C254" s="28" t="s">
        <v>88</v>
      </c>
      <c r="D254" s="5" t="s">
        <v>95</v>
      </c>
      <c r="E254" s="28">
        <v>30</v>
      </c>
      <c r="F254" s="5" t="s">
        <v>446</v>
      </c>
      <c r="G254" s="5" t="s">
        <v>136</v>
      </c>
      <c r="H254" s="29" t="s">
        <v>471</v>
      </c>
      <c r="I254" s="29">
        <v>0.14439782807134519</v>
      </c>
      <c r="J254" s="29">
        <v>0.14439782807134519</v>
      </c>
      <c r="K254" s="29">
        <v>0.14439782807134519</v>
      </c>
      <c r="L254" s="29">
        <v>0.14439782807134519</v>
      </c>
      <c r="M254" s="29">
        <v>0.14439782807134519</v>
      </c>
      <c r="N254" s="29">
        <v>0.14439782807134519</v>
      </c>
      <c r="O254" s="29">
        <v>0.14439782807134519</v>
      </c>
      <c r="P254" s="29">
        <v>0.14439782807134519</v>
      </c>
      <c r="Q254" s="29">
        <v>0.14439782807134519</v>
      </c>
      <c r="R254" s="29">
        <v>0.14439782807134519</v>
      </c>
      <c r="S254" s="29">
        <v>0.14439782807134519</v>
      </c>
      <c r="T254" s="29">
        <v>0.14439782807134519</v>
      </c>
      <c r="U254" s="29">
        <v>0.14439782807134519</v>
      </c>
      <c r="V254" s="29">
        <v>0.14439782807134519</v>
      </c>
      <c r="W254" s="29">
        <v>0.14439782807134519</v>
      </c>
      <c r="X254" s="29">
        <v>0.14518541120746153</v>
      </c>
      <c r="Y254" s="29">
        <v>0.14597299434357788</v>
      </c>
      <c r="Z254" s="29">
        <v>0.14676057747969423</v>
      </c>
      <c r="AA254" s="29">
        <v>0.14754816061581058</v>
      </c>
      <c r="AB254" s="29">
        <v>0.14833574375192693</v>
      </c>
      <c r="AC254" s="29">
        <v>0.14912332688804328</v>
      </c>
      <c r="AD254" s="29">
        <v>0.14991091002415963</v>
      </c>
      <c r="AE254" s="29">
        <v>0.15069849316027598</v>
      </c>
      <c r="AF254" s="29">
        <v>0.15148607629639232</v>
      </c>
      <c r="AG254" s="29">
        <v>0.15227365943250867</v>
      </c>
      <c r="AH254" s="29">
        <v>0.15306124256862502</v>
      </c>
      <c r="AI254" s="29">
        <v>0.15384882570474137</v>
      </c>
      <c r="AJ254" s="29">
        <v>0.15463640884085772</v>
      </c>
      <c r="AK254" s="29">
        <v>0.15542399197697407</v>
      </c>
      <c r="AL254" s="29">
        <v>0.15621157511309053</v>
      </c>
    </row>
    <row r="255" spans="1:38" ht="14.25" hidden="1" customHeight="1" x14ac:dyDescent="0.2">
      <c r="A255" s="5"/>
      <c r="B255" s="5" t="s">
        <v>474</v>
      </c>
      <c r="C255" s="28" t="s">
        <v>88</v>
      </c>
      <c r="D255" s="5" t="s">
        <v>89</v>
      </c>
      <c r="E255" s="28">
        <v>30</v>
      </c>
      <c r="F255" s="5" t="s">
        <v>446</v>
      </c>
      <c r="G255" s="5" t="s">
        <v>102</v>
      </c>
      <c r="H255" s="29" t="s">
        <v>475</v>
      </c>
      <c r="I255" s="29">
        <v>0.1394631149503433</v>
      </c>
      <c r="J255" s="29">
        <v>0.14062506107983974</v>
      </c>
      <c r="K255" s="29">
        <v>0.14178700720933618</v>
      </c>
      <c r="L255" s="29">
        <v>0.14294895333883262</v>
      </c>
      <c r="M255" s="29">
        <v>0.14411089946832906</v>
      </c>
      <c r="N255" s="29">
        <v>0.1452728455978255</v>
      </c>
      <c r="O255" s="29">
        <v>0.14643479172732193</v>
      </c>
      <c r="P255" s="29">
        <v>0.14759673785681837</v>
      </c>
      <c r="Q255" s="29">
        <v>0.14875868398631481</v>
      </c>
      <c r="R255" s="29">
        <v>0.14992063011581125</v>
      </c>
      <c r="S255" s="29">
        <v>0.15108257624530769</v>
      </c>
      <c r="T255" s="29">
        <v>0.15224452237480413</v>
      </c>
      <c r="U255" s="29">
        <v>0.15340646850430056</v>
      </c>
      <c r="V255" s="29">
        <v>0.154568414633797</v>
      </c>
      <c r="W255" s="29">
        <v>0.15573036076329341</v>
      </c>
      <c r="X255" s="29">
        <v>0.15603126533403266</v>
      </c>
      <c r="Y255" s="29">
        <v>0.15633216990477192</v>
      </c>
      <c r="Z255" s="29">
        <v>0.15663307447551117</v>
      </c>
      <c r="AA255" s="29">
        <v>0.15693397904625042</v>
      </c>
      <c r="AB255" s="29">
        <v>0.15723488361698967</v>
      </c>
      <c r="AC255" s="29">
        <v>0.15753578818772893</v>
      </c>
      <c r="AD255" s="29">
        <v>0.15783669275846818</v>
      </c>
      <c r="AE255" s="29">
        <v>0.15813759732920743</v>
      </c>
      <c r="AF255" s="29">
        <v>0.15843850189994668</v>
      </c>
      <c r="AG255" s="29">
        <v>0.15873940647068593</v>
      </c>
      <c r="AH255" s="29">
        <v>0.15904031104142519</v>
      </c>
      <c r="AI255" s="29">
        <v>0.15934121561216444</v>
      </c>
      <c r="AJ255" s="29">
        <v>0.15964212018290369</v>
      </c>
      <c r="AK255" s="29">
        <v>0.15994302475364294</v>
      </c>
      <c r="AL255" s="29">
        <v>0.16024392932438219</v>
      </c>
    </row>
    <row r="256" spans="1:38" ht="14.25" hidden="1" customHeight="1" x14ac:dyDescent="0.2">
      <c r="A256" s="5"/>
      <c r="B256" s="5" t="s">
        <v>476</v>
      </c>
      <c r="C256" s="28" t="s">
        <v>88</v>
      </c>
      <c r="D256" s="5" t="s">
        <v>93</v>
      </c>
      <c r="E256" s="28">
        <v>30</v>
      </c>
      <c r="F256" s="5" t="s">
        <v>446</v>
      </c>
      <c r="G256" s="5" t="s">
        <v>102</v>
      </c>
      <c r="H256" s="29" t="s">
        <v>475</v>
      </c>
      <c r="I256" s="29">
        <v>0.13854170923496439</v>
      </c>
      <c r="J256" s="29">
        <v>0.13924295250677138</v>
      </c>
      <c r="K256" s="29">
        <v>0.13994419577857836</v>
      </c>
      <c r="L256" s="29">
        <v>0.14064543905038535</v>
      </c>
      <c r="M256" s="29">
        <v>0.14134668232219233</v>
      </c>
      <c r="N256" s="29">
        <v>0.14204792559399931</v>
      </c>
      <c r="O256" s="29">
        <v>0.1427491688658063</v>
      </c>
      <c r="P256" s="29">
        <v>0.14345041213761328</v>
      </c>
      <c r="Q256" s="29">
        <v>0.14415165540942027</v>
      </c>
      <c r="R256" s="29">
        <v>0.14485289868122725</v>
      </c>
      <c r="S256" s="29">
        <v>0.14555414195303423</v>
      </c>
      <c r="T256" s="29">
        <v>0.14625538522484122</v>
      </c>
      <c r="U256" s="29">
        <v>0.1469566284966482</v>
      </c>
      <c r="V256" s="29">
        <v>0.14765787176845518</v>
      </c>
      <c r="W256" s="29">
        <v>0.14835911504026239</v>
      </c>
      <c r="X256" s="29">
        <v>0.1488505314217978</v>
      </c>
      <c r="Y256" s="29">
        <v>0.14934194780333321</v>
      </c>
      <c r="Z256" s="29">
        <v>0.14983336418486862</v>
      </c>
      <c r="AA256" s="29">
        <v>0.15032478056640403</v>
      </c>
      <c r="AB256" s="29">
        <v>0.15081619694793943</v>
      </c>
      <c r="AC256" s="29">
        <v>0.15130761332947484</v>
      </c>
      <c r="AD256" s="29">
        <v>0.15179902971101025</v>
      </c>
      <c r="AE256" s="29">
        <v>0.15229044609254566</v>
      </c>
      <c r="AF256" s="29">
        <v>0.15278186247408107</v>
      </c>
      <c r="AG256" s="29">
        <v>0.15327327885561648</v>
      </c>
      <c r="AH256" s="29">
        <v>0.15376469523715189</v>
      </c>
      <c r="AI256" s="29">
        <v>0.1542561116186873</v>
      </c>
      <c r="AJ256" s="29">
        <v>0.15474752800022271</v>
      </c>
      <c r="AK256" s="29">
        <v>0.15523894438175811</v>
      </c>
      <c r="AL256" s="29">
        <v>0.15573036076329341</v>
      </c>
    </row>
    <row r="257" spans="1:38" ht="14.25" hidden="1" customHeight="1" x14ac:dyDescent="0.2">
      <c r="A257" s="5"/>
      <c r="B257" s="5" t="s">
        <v>477</v>
      </c>
      <c r="C257" s="28" t="s">
        <v>88</v>
      </c>
      <c r="D257" s="5" t="s">
        <v>95</v>
      </c>
      <c r="E257" s="28">
        <v>30</v>
      </c>
      <c r="F257" s="5" t="s">
        <v>446</v>
      </c>
      <c r="G257" s="5" t="s">
        <v>102</v>
      </c>
      <c r="H257" s="29" t="s">
        <v>475</v>
      </c>
      <c r="I257" s="29">
        <v>0.13713922269135043</v>
      </c>
      <c r="J257" s="29">
        <v>0.13713922269135043</v>
      </c>
      <c r="K257" s="29">
        <v>0.13713922269135043</v>
      </c>
      <c r="L257" s="29">
        <v>0.13713922269135043</v>
      </c>
      <c r="M257" s="29">
        <v>0.13713922269135043</v>
      </c>
      <c r="N257" s="29">
        <v>0.13713922269135043</v>
      </c>
      <c r="O257" s="29">
        <v>0.13713922269135043</v>
      </c>
      <c r="P257" s="29">
        <v>0.13713922269135043</v>
      </c>
      <c r="Q257" s="29">
        <v>0.13713922269135043</v>
      </c>
      <c r="R257" s="29">
        <v>0.13713922269135043</v>
      </c>
      <c r="S257" s="29">
        <v>0.13713922269135043</v>
      </c>
      <c r="T257" s="29">
        <v>0.13713922269135043</v>
      </c>
      <c r="U257" s="29">
        <v>0.13713922269135043</v>
      </c>
      <c r="V257" s="29">
        <v>0.13713922269135043</v>
      </c>
      <c r="W257" s="29">
        <v>0.13713922269135043</v>
      </c>
      <c r="X257" s="29">
        <v>0.13788721551461122</v>
      </c>
      <c r="Y257" s="29">
        <v>0.13863520833787202</v>
      </c>
      <c r="Z257" s="29">
        <v>0.13938320116113281</v>
      </c>
      <c r="AA257" s="29">
        <v>0.14013119398439361</v>
      </c>
      <c r="AB257" s="29">
        <v>0.14087918680765441</v>
      </c>
      <c r="AC257" s="29">
        <v>0.1416271796309152</v>
      </c>
      <c r="AD257" s="29">
        <v>0.142375172454176</v>
      </c>
      <c r="AE257" s="29">
        <v>0.14312316527743679</v>
      </c>
      <c r="AF257" s="29">
        <v>0.14387115810069759</v>
      </c>
      <c r="AG257" s="29">
        <v>0.14461915092395838</v>
      </c>
      <c r="AH257" s="29">
        <v>0.14536714374721918</v>
      </c>
      <c r="AI257" s="29">
        <v>0.14611513657047998</v>
      </c>
      <c r="AJ257" s="29">
        <v>0.14686312939374077</v>
      </c>
      <c r="AK257" s="29">
        <v>0.14761112221700157</v>
      </c>
      <c r="AL257" s="29">
        <v>0.14835911504026239</v>
      </c>
    </row>
    <row r="258" spans="1:38" ht="14.25" hidden="1" customHeight="1" x14ac:dyDescent="0.2">
      <c r="A258" s="5"/>
      <c r="B258" s="5" t="s">
        <v>478</v>
      </c>
      <c r="C258" s="28" t="s">
        <v>88</v>
      </c>
      <c r="D258" s="5" t="s">
        <v>89</v>
      </c>
      <c r="E258" s="28">
        <v>30</v>
      </c>
      <c r="F258" s="5" t="s">
        <v>446</v>
      </c>
      <c r="G258" s="5" t="s">
        <v>145</v>
      </c>
      <c r="H258" s="29" t="s">
        <v>479</v>
      </c>
      <c r="I258" s="29">
        <v>0.13386930288109652</v>
      </c>
      <c r="J258" s="29">
        <v>0.13498464379683944</v>
      </c>
      <c r="K258" s="29">
        <v>0.13609998471258236</v>
      </c>
      <c r="L258" s="29">
        <v>0.13721532562832528</v>
      </c>
      <c r="M258" s="29">
        <v>0.1383306665440682</v>
      </c>
      <c r="N258" s="29">
        <v>0.13944600745981112</v>
      </c>
      <c r="O258" s="29">
        <v>0.14056134837555403</v>
      </c>
      <c r="P258" s="29">
        <v>0.14167668929129695</v>
      </c>
      <c r="Q258" s="29">
        <v>0.14279203020703987</v>
      </c>
      <c r="R258" s="29">
        <v>0.14390737112278279</v>
      </c>
      <c r="S258" s="29">
        <v>0.14502271203852571</v>
      </c>
      <c r="T258" s="29">
        <v>0.14613805295426863</v>
      </c>
      <c r="U258" s="29">
        <v>0.14725339387001155</v>
      </c>
      <c r="V258" s="29">
        <v>0.14836873478575446</v>
      </c>
      <c r="W258" s="29">
        <v>0.14948407570149747</v>
      </c>
      <c r="X258" s="29">
        <v>0.14977291110527388</v>
      </c>
      <c r="Y258" s="29">
        <v>0.1500617465090503</v>
      </c>
      <c r="Z258" s="29">
        <v>0.15035058191282671</v>
      </c>
      <c r="AA258" s="29">
        <v>0.15063941731660313</v>
      </c>
      <c r="AB258" s="29">
        <v>0.15092825272037955</v>
      </c>
      <c r="AC258" s="29">
        <v>0.15121708812415596</v>
      </c>
      <c r="AD258" s="29">
        <v>0.15150592352793238</v>
      </c>
      <c r="AE258" s="29">
        <v>0.1517947589317088</v>
      </c>
      <c r="AF258" s="29">
        <v>0.15208359433548521</v>
      </c>
      <c r="AG258" s="29">
        <v>0.15237242973926163</v>
      </c>
      <c r="AH258" s="29">
        <v>0.15266126514303804</v>
      </c>
      <c r="AI258" s="29">
        <v>0.15295010054681446</v>
      </c>
      <c r="AJ258" s="29">
        <v>0.15323893595059088</v>
      </c>
      <c r="AK258" s="29">
        <v>0.15352777135436729</v>
      </c>
      <c r="AL258" s="29">
        <v>0.15381660675814374</v>
      </c>
    </row>
    <row r="259" spans="1:38" ht="14.25" hidden="1" customHeight="1" x14ac:dyDescent="0.2">
      <c r="A259" s="5"/>
      <c r="B259" s="5" t="s">
        <v>480</v>
      </c>
      <c r="C259" s="28" t="s">
        <v>88</v>
      </c>
      <c r="D259" s="5" t="s">
        <v>93</v>
      </c>
      <c r="E259" s="28">
        <v>30</v>
      </c>
      <c r="F259" s="5" t="s">
        <v>446</v>
      </c>
      <c r="G259" s="5" t="s">
        <v>145</v>
      </c>
      <c r="H259" s="29" t="s">
        <v>479</v>
      </c>
      <c r="I259" s="29">
        <v>0.13298485439568627</v>
      </c>
      <c r="J259" s="29">
        <v>0.13365797106872407</v>
      </c>
      <c r="K259" s="29">
        <v>0.13433108774176186</v>
      </c>
      <c r="L259" s="29">
        <v>0.13500420441479966</v>
      </c>
      <c r="M259" s="29">
        <v>0.13567732108783745</v>
      </c>
      <c r="N259" s="29">
        <v>0.13635043776087524</v>
      </c>
      <c r="O259" s="29">
        <v>0.13702355443391304</v>
      </c>
      <c r="P259" s="29">
        <v>0.13769667110695083</v>
      </c>
      <c r="Q259" s="29">
        <v>0.13836978777998862</v>
      </c>
      <c r="R259" s="29">
        <v>0.13904290445302642</v>
      </c>
      <c r="S259" s="29">
        <v>0.13971602112606421</v>
      </c>
      <c r="T259" s="29">
        <v>0.140389137799102</v>
      </c>
      <c r="U259" s="29">
        <v>0.1410622544721398</v>
      </c>
      <c r="V259" s="29">
        <v>0.14173537114517759</v>
      </c>
      <c r="W259" s="29">
        <v>0.14240848781821538</v>
      </c>
      <c r="X259" s="29">
        <v>0.14288019367710086</v>
      </c>
      <c r="Y259" s="29">
        <v>0.14335189953598634</v>
      </c>
      <c r="Z259" s="29">
        <v>0.14382360539487182</v>
      </c>
      <c r="AA259" s="29">
        <v>0.1442953112537573</v>
      </c>
      <c r="AB259" s="29">
        <v>0.14476701711264278</v>
      </c>
      <c r="AC259" s="29">
        <v>0.14523872297152826</v>
      </c>
      <c r="AD259" s="29">
        <v>0.14571042883041374</v>
      </c>
      <c r="AE259" s="29">
        <v>0.14618213468929922</v>
      </c>
      <c r="AF259" s="29">
        <v>0.1466538405481847</v>
      </c>
      <c r="AG259" s="29">
        <v>0.14712554640707018</v>
      </c>
      <c r="AH259" s="29">
        <v>0.14759725226595566</v>
      </c>
      <c r="AI259" s="29">
        <v>0.14806895812484114</v>
      </c>
      <c r="AJ259" s="29">
        <v>0.14854066398372662</v>
      </c>
      <c r="AK259" s="29">
        <v>0.1490123698426121</v>
      </c>
      <c r="AL259" s="29">
        <v>0.14948407570149747</v>
      </c>
    </row>
    <row r="260" spans="1:38" ht="14.25" hidden="1" customHeight="1" x14ac:dyDescent="0.2">
      <c r="A260" s="5"/>
      <c r="B260" s="5" t="s">
        <v>481</v>
      </c>
      <c r="C260" s="28" t="s">
        <v>88</v>
      </c>
      <c r="D260" s="5" t="s">
        <v>95</v>
      </c>
      <c r="E260" s="28">
        <v>30</v>
      </c>
      <c r="F260" s="5" t="s">
        <v>446</v>
      </c>
      <c r="G260" s="5" t="s">
        <v>145</v>
      </c>
      <c r="H260" s="29" t="s">
        <v>479</v>
      </c>
      <c r="I260" s="29">
        <v>0.13163862104961069</v>
      </c>
      <c r="J260" s="29">
        <v>0.13163862104961069</v>
      </c>
      <c r="K260" s="29">
        <v>0.13163862104961069</v>
      </c>
      <c r="L260" s="29">
        <v>0.13163862104961069</v>
      </c>
      <c r="M260" s="29">
        <v>0.13163862104961069</v>
      </c>
      <c r="N260" s="29">
        <v>0.13163862104961069</v>
      </c>
      <c r="O260" s="29">
        <v>0.13163862104961069</v>
      </c>
      <c r="P260" s="29">
        <v>0.13163862104961069</v>
      </c>
      <c r="Q260" s="29">
        <v>0.13163862104961069</v>
      </c>
      <c r="R260" s="29">
        <v>0.13163862104961069</v>
      </c>
      <c r="S260" s="29">
        <v>0.13163862104961069</v>
      </c>
      <c r="T260" s="29">
        <v>0.13163862104961069</v>
      </c>
      <c r="U260" s="29">
        <v>0.13163862104961069</v>
      </c>
      <c r="V260" s="29">
        <v>0.13163862104961069</v>
      </c>
      <c r="W260" s="29">
        <v>0.13163862104961069</v>
      </c>
      <c r="X260" s="29">
        <v>0.13235661216751768</v>
      </c>
      <c r="Y260" s="29">
        <v>0.13307460328542467</v>
      </c>
      <c r="Z260" s="29">
        <v>0.13379259440333166</v>
      </c>
      <c r="AA260" s="29">
        <v>0.13451058552123865</v>
      </c>
      <c r="AB260" s="29">
        <v>0.13522857663914564</v>
      </c>
      <c r="AC260" s="29">
        <v>0.13594656775705263</v>
      </c>
      <c r="AD260" s="29">
        <v>0.13666455887495962</v>
      </c>
      <c r="AE260" s="29">
        <v>0.13738254999286661</v>
      </c>
      <c r="AF260" s="29">
        <v>0.13810054111077361</v>
      </c>
      <c r="AG260" s="29">
        <v>0.1388185322286806</v>
      </c>
      <c r="AH260" s="29">
        <v>0.13953652334658759</v>
      </c>
      <c r="AI260" s="29">
        <v>0.14025451446449458</v>
      </c>
      <c r="AJ260" s="29">
        <v>0.14097250558240157</v>
      </c>
      <c r="AK260" s="29">
        <v>0.14169049670030856</v>
      </c>
      <c r="AL260" s="29">
        <v>0.14240848781821538</v>
      </c>
    </row>
    <row r="261" spans="1:38" ht="14.25" hidden="1" customHeight="1" x14ac:dyDescent="0.2">
      <c r="A261" s="5"/>
      <c r="B261" s="5" t="s">
        <v>482</v>
      </c>
      <c r="C261" s="28" t="s">
        <v>88</v>
      </c>
      <c r="D261" s="5" t="s">
        <v>89</v>
      </c>
      <c r="E261" s="28">
        <v>30</v>
      </c>
      <c r="F261" s="5" t="s">
        <v>446</v>
      </c>
      <c r="G261" s="5" t="s">
        <v>150</v>
      </c>
      <c r="H261" s="29" t="s">
        <v>483</v>
      </c>
      <c r="I261" s="29">
        <v>0.12177418891792892</v>
      </c>
      <c r="J261" s="29">
        <v>0.12278875859490863</v>
      </c>
      <c r="K261" s="29">
        <v>0.12380332827188835</v>
      </c>
      <c r="L261" s="29">
        <v>0.12481789794886806</v>
      </c>
      <c r="M261" s="29">
        <v>0.12583246762584779</v>
      </c>
      <c r="N261" s="29">
        <v>0.12684703730282751</v>
      </c>
      <c r="O261" s="29">
        <v>0.12786160697980722</v>
      </c>
      <c r="P261" s="29">
        <v>0.12887617665678694</v>
      </c>
      <c r="Q261" s="29">
        <v>0.12989074633376665</v>
      </c>
      <c r="R261" s="29">
        <v>0.13090531601074637</v>
      </c>
      <c r="S261" s="29">
        <v>0.13191988568772609</v>
      </c>
      <c r="T261" s="29">
        <v>0.1329344553647058</v>
      </c>
      <c r="U261" s="29">
        <v>0.13394902504168552</v>
      </c>
      <c r="V261" s="29">
        <v>0.13496359471866523</v>
      </c>
      <c r="W261" s="29">
        <v>0.13597816439564503</v>
      </c>
      <c r="X261" s="29">
        <v>0.13624090347225692</v>
      </c>
      <c r="Y261" s="29">
        <v>0.13650364254886882</v>
      </c>
      <c r="Z261" s="29">
        <v>0.13676638162548072</v>
      </c>
      <c r="AA261" s="29">
        <v>0.13702912070209261</v>
      </c>
      <c r="AB261" s="29">
        <v>0.13729185977870451</v>
      </c>
      <c r="AC261" s="29">
        <v>0.1375545988553164</v>
      </c>
      <c r="AD261" s="29">
        <v>0.1378173379319283</v>
      </c>
      <c r="AE261" s="29">
        <v>0.13808007700854019</v>
      </c>
      <c r="AF261" s="29">
        <v>0.13834281608515209</v>
      </c>
      <c r="AG261" s="29">
        <v>0.13860555516176398</v>
      </c>
      <c r="AH261" s="29">
        <v>0.13886829423837588</v>
      </c>
      <c r="AI261" s="29">
        <v>0.13913103331498777</v>
      </c>
      <c r="AJ261" s="29">
        <v>0.13939377239159967</v>
      </c>
      <c r="AK261" s="29">
        <v>0.13965651146821156</v>
      </c>
      <c r="AL261" s="29">
        <v>0.13991925054482326</v>
      </c>
    </row>
    <row r="262" spans="1:38" ht="14.25" hidden="1" customHeight="1" x14ac:dyDescent="0.2">
      <c r="A262" s="5"/>
      <c r="B262" s="5" t="s">
        <v>484</v>
      </c>
      <c r="C262" s="28" t="s">
        <v>88</v>
      </c>
      <c r="D262" s="5" t="s">
        <v>93</v>
      </c>
      <c r="E262" s="28">
        <v>30</v>
      </c>
      <c r="F262" s="5" t="s">
        <v>446</v>
      </c>
      <c r="G262" s="5" t="s">
        <v>150</v>
      </c>
      <c r="H262" s="29" t="s">
        <v>483</v>
      </c>
      <c r="I262" s="29">
        <v>0.12096965050148413</v>
      </c>
      <c r="J262" s="29">
        <v>0.12158195097024145</v>
      </c>
      <c r="K262" s="29">
        <v>0.12219425143899877</v>
      </c>
      <c r="L262" s="29">
        <v>0.12280655190775609</v>
      </c>
      <c r="M262" s="29">
        <v>0.12341885237651341</v>
      </c>
      <c r="N262" s="29">
        <v>0.12403115284527073</v>
      </c>
      <c r="O262" s="29">
        <v>0.12464345331402805</v>
      </c>
      <c r="P262" s="29">
        <v>0.12525575378278539</v>
      </c>
      <c r="Q262" s="29">
        <v>0.12586805425154271</v>
      </c>
      <c r="R262" s="29">
        <v>0.12648035472030003</v>
      </c>
      <c r="S262" s="29">
        <v>0.12709265518905735</v>
      </c>
      <c r="T262" s="29">
        <v>0.12770495565781467</v>
      </c>
      <c r="U262" s="29">
        <v>0.12831725612657199</v>
      </c>
      <c r="V262" s="29">
        <v>0.12892955659532931</v>
      </c>
      <c r="W262" s="29">
        <v>0.12954185706408672</v>
      </c>
      <c r="X262" s="29">
        <v>0.12997094421952393</v>
      </c>
      <c r="Y262" s="29">
        <v>0.13040003137496115</v>
      </c>
      <c r="Z262" s="29">
        <v>0.13082911853039836</v>
      </c>
      <c r="AA262" s="29">
        <v>0.13125820568583557</v>
      </c>
      <c r="AB262" s="29">
        <v>0.13168729284127279</v>
      </c>
      <c r="AC262" s="29">
        <v>0.13211637999671</v>
      </c>
      <c r="AD262" s="29">
        <v>0.13254546715214721</v>
      </c>
      <c r="AE262" s="29">
        <v>0.13297455430758442</v>
      </c>
      <c r="AF262" s="29">
        <v>0.13340364146302164</v>
      </c>
      <c r="AG262" s="29">
        <v>0.13383272861845885</v>
      </c>
      <c r="AH262" s="29">
        <v>0.13426181577389606</v>
      </c>
      <c r="AI262" s="29">
        <v>0.13469090292933328</v>
      </c>
      <c r="AJ262" s="29">
        <v>0.13511999008477049</v>
      </c>
      <c r="AK262" s="29">
        <v>0.1355490772402077</v>
      </c>
      <c r="AL262" s="29">
        <v>0.13597816439564503</v>
      </c>
    </row>
    <row r="263" spans="1:38" ht="14.25" hidden="1" customHeight="1" x14ac:dyDescent="0.2">
      <c r="A263" s="5"/>
      <c r="B263" s="5" t="s">
        <v>485</v>
      </c>
      <c r="C263" s="28" t="s">
        <v>88</v>
      </c>
      <c r="D263" s="5" t="s">
        <v>95</v>
      </c>
      <c r="E263" s="28">
        <v>30</v>
      </c>
      <c r="F263" s="5" t="s">
        <v>446</v>
      </c>
      <c r="G263" s="5" t="s">
        <v>150</v>
      </c>
      <c r="H263" s="29" t="s">
        <v>483</v>
      </c>
      <c r="I263" s="29">
        <v>0.11974504956396949</v>
      </c>
      <c r="J263" s="29">
        <v>0.11974504956396949</v>
      </c>
      <c r="K263" s="29">
        <v>0.11974504956396949</v>
      </c>
      <c r="L263" s="29">
        <v>0.11974504956396949</v>
      </c>
      <c r="M263" s="29">
        <v>0.11974504956396949</v>
      </c>
      <c r="N263" s="29">
        <v>0.11974504956396949</v>
      </c>
      <c r="O263" s="29">
        <v>0.11974504956396949</v>
      </c>
      <c r="P263" s="29">
        <v>0.11974504956396949</v>
      </c>
      <c r="Q263" s="29">
        <v>0.11974504956396949</v>
      </c>
      <c r="R263" s="29">
        <v>0.11974504956396949</v>
      </c>
      <c r="S263" s="29">
        <v>0.11974504956396949</v>
      </c>
      <c r="T263" s="29">
        <v>0.11974504956396949</v>
      </c>
      <c r="U263" s="29">
        <v>0.11974504956396949</v>
      </c>
      <c r="V263" s="29">
        <v>0.11974504956396949</v>
      </c>
      <c r="W263" s="29">
        <v>0.11974504956396949</v>
      </c>
      <c r="X263" s="29">
        <v>0.12039817006397731</v>
      </c>
      <c r="Y263" s="29">
        <v>0.12105129056398513</v>
      </c>
      <c r="Z263" s="29">
        <v>0.12170441106399295</v>
      </c>
      <c r="AA263" s="29">
        <v>0.12235753156400077</v>
      </c>
      <c r="AB263" s="29">
        <v>0.12301065206400859</v>
      </c>
      <c r="AC263" s="29">
        <v>0.12366377256401641</v>
      </c>
      <c r="AD263" s="29">
        <v>0.12431689306402423</v>
      </c>
      <c r="AE263" s="29">
        <v>0.12497001356403205</v>
      </c>
      <c r="AF263" s="29">
        <v>0.12562313406403985</v>
      </c>
      <c r="AG263" s="29">
        <v>0.12627625456404767</v>
      </c>
      <c r="AH263" s="29">
        <v>0.12692937506405549</v>
      </c>
      <c r="AI263" s="29">
        <v>0.12758249556406331</v>
      </c>
      <c r="AJ263" s="29">
        <v>0.12823561606407113</v>
      </c>
      <c r="AK263" s="29">
        <v>0.12888873656407895</v>
      </c>
      <c r="AL263" s="29">
        <v>0.12954185706408672</v>
      </c>
    </row>
    <row r="264" spans="1:38" ht="14.25" hidden="1" customHeight="1" x14ac:dyDescent="0.2">
      <c r="A264" s="5"/>
      <c r="B264" s="5" t="s">
        <v>486</v>
      </c>
      <c r="C264" s="28" t="s">
        <v>88</v>
      </c>
      <c r="D264" s="5" t="s">
        <v>89</v>
      </c>
      <c r="E264" s="28">
        <v>30</v>
      </c>
      <c r="F264" s="5" t="s">
        <v>487</v>
      </c>
      <c r="G264" s="5" t="s">
        <v>108</v>
      </c>
      <c r="H264" s="29" t="s">
        <v>488</v>
      </c>
      <c r="I264" s="29">
        <v>0.1856367903233046</v>
      </c>
      <c r="J264" s="29">
        <v>0.18613626334678623</v>
      </c>
      <c r="K264" s="29">
        <v>0.18663573637026787</v>
      </c>
      <c r="L264" s="29">
        <v>0.1871352093937495</v>
      </c>
      <c r="M264" s="29">
        <v>0.18763468241723114</v>
      </c>
      <c r="N264" s="29">
        <v>0.18813415544071277</v>
      </c>
      <c r="O264" s="29">
        <v>0.1886336284641944</v>
      </c>
      <c r="P264" s="29">
        <v>0.18913310148767604</v>
      </c>
      <c r="Q264" s="29">
        <v>0.18963257451115767</v>
      </c>
      <c r="R264" s="29">
        <v>0.1901320475346393</v>
      </c>
      <c r="S264" s="29">
        <v>0.19063152055812094</v>
      </c>
      <c r="T264" s="29">
        <v>0.19113099358160257</v>
      </c>
      <c r="U264" s="29">
        <v>0.1916304666050842</v>
      </c>
      <c r="V264" s="29">
        <v>0.19212993962856584</v>
      </c>
      <c r="W264" s="29">
        <v>0.19262941265204728</v>
      </c>
      <c r="X264" s="29">
        <v>0.19262941265204728</v>
      </c>
      <c r="Y264" s="29">
        <v>0.19262941265204728</v>
      </c>
      <c r="Z264" s="29">
        <v>0.19262941265204728</v>
      </c>
      <c r="AA264" s="29">
        <v>0.19262941265204728</v>
      </c>
      <c r="AB264" s="29">
        <v>0.19262941265204728</v>
      </c>
      <c r="AC264" s="29">
        <v>0.19262941265204728</v>
      </c>
      <c r="AD264" s="29">
        <v>0.19262941265204728</v>
      </c>
      <c r="AE264" s="29">
        <v>0.19262941265204728</v>
      </c>
      <c r="AF264" s="29">
        <v>0.19262941265204728</v>
      </c>
      <c r="AG264" s="29">
        <v>0.19262941265204728</v>
      </c>
      <c r="AH264" s="29">
        <v>0.19262941265204728</v>
      </c>
      <c r="AI264" s="29">
        <v>0.19262941265204728</v>
      </c>
      <c r="AJ264" s="29">
        <v>0.19262941265204728</v>
      </c>
      <c r="AK264" s="29">
        <v>0.19262941265204728</v>
      </c>
      <c r="AL264" s="29">
        <v>0.19262941265204728</v>
      </c>
    </row>
    <row r="265" spans="1:38" ht="14.25" customHeight="1" x14ac:dyDescent="0.2">
      <c r="A265" s="26" t="s">
        <v>67</v>
      </c>
      <c r="B265" s="5" t="s">
        <v>489</v>
      </c>
      <c r="C265" s="28" t="s">
        <v>88</v>
      </c>
      <c r="D265" s="5" t="s">
        <v>93</v>
      </c>
      <c r="E265" s="28">
        <v>30</v>
      </c>
      <c r="F265" s="5" t="s">
        <v>487</v>
      </c>
      <c r="G265" s="5" t="s">
        <v>108</v>
      </c>
      <c r="H265" s="29" t="s">
        <v>488</v>
      </c>
      <c r="I265" s="29">
        <v>0.18503063549930399</v>
      </c>
      <c r="J265" s="29">
        <v>0.18522703111078531</v>
      </c>
      <c r="K265" s="29">
        <v>0.18542342672226664</v>
      </c>
      <c r="L265" s="29">
        <v>0.18561982233374796</v>
      </c>
      <c r="M265" s="29">
        <v>0.18581621794522929</v>
      </c>
      <c r="N265" s="29">
        <v>0.18601261355671062</v>
      </c>
      <c r="O265" s="29">
        <v>0.18620900916819194</v>
      </c>
      <c r="P265" s="29">
        <v>0.18640540477967327</v>
      </c>
      <c r="Q265" s="29">
        <v>0.18660180039115459</v>
      </c>
      <c r="R265" s="29">
        <v>0.18679819600263592</v>
      </c>
      <c r="S265" s="29">
        <v>0.18699459161411724</v>
      </c>
      <c r="T265" s="29">
        <v>0.18719098722559857</v>
      </c>
      <c r="U265" s="29">
        <v>0.1873873828370799</v>
      </c>
      <c r="V265" s="29">
        <v>0.18758377844856122</v>
      </c>
      <c r="W265" s="29">
        <v>0.18778017406004235</v>
      </c>
      <c r="X265" s="29">
        <v>0.18810345663284267</v>
      </c>
      <c r="Y265" s="29">
        <v>0.18842673920564298</v>
      </c>
      <c r="Z265" s="29">
        <v>0.1887500217784433</v>
      </c>
      <c r="AA265" s="29">
        <v>0.18907330435124362</v>
      </c>
      <c r="AB265" s="29">
        <v>0.18939658692404393</v>
      </c>
      <c r="AC265" s="29">
        <v>0.18971986949684425</v>
      </c>
      <c r="AD265" s="29">
        <v>0.19004315206964456</v>
      </c>
      <c r="AE265" s="29">
        <v>0.19036643464244488</v>
      </c>
      <c r="AF265" s="29">
        <v>0.19068971721524519</v>
      </c>
      <c r="AG265" s="29">
        <v>0.19101299978804551</v>
      </c>
      <c r="AH265" s="29">
        <v>0.19133628236084582</v>
      </c>
      <c r="AI265" s="29">
        <v>0.19165956493364614</v>
      </c>
      <c r="AJ265" s="29">
        <v>0.19198284750644645</v>
      </c>
      <c r="AK265" s="29">
        <v>0.19230613007924677</v>
      </c>
      <c r="AL265" s="29">
        <v>0.19262941265204728</v>
      </c>
    </row>
    <row r="266" spans="1:38" ht="14.25" hidden="1" customHeight="1" x14ac:dyDescent="0.2">
      <c r="A266" s="5"/>
      <c r="B266" s="5" t="s">
        <v>490</v>
      </c>
      <c r="C266" s="28" t="s">
        <v>88</v>
      </c>
      <c r="D266" s="5" t="s">
        <v>95</v>
      </c>
      <c r="E266" s="28">
        <v>30</v>
      </c>
      <c r="F266" s="5" t="s">
        <v>487</v>
      </c>
      <c r="G266" s="5" t="s">
        <v>108</v>
      </c>
      <c r="H266" s="29" t="s">
        <v>488</v>
      </c>
      <c r="I266" s="29">
        <v>0.18463784427634133</v>
      </c>
      <c r="J266" s="29">
        <v>0.18463784427634133</v>
      </c>
      <c r="K266" s="29">
        <v>0.18463784427634133</v>
      </c>
      <c r="L266" s="29">
        <v>0.18463784427634133</v>
      </c>
      <c r="M266" s="29">
        <v>0.18463784427634133</v>
      </c>
      <c r="N266" s="29">
        <v>0.18463784427634133</v>
      </c>
      <c r="O266" s="29">
        <v>0.18463784427634133</v>
      </c>
      <c r="P266" s="29">
        <v>0.18463784427634133</v>
      </c>
      <c r="Q266" s="29">
        <v>0.18463784427634133</v>
      </c>
      <c r="R266" s="29">
        <v>0.18463784427634133</v>
      </c>
      <c r="S266" s="29">
        <v>0.18463784427634133</v>
      </c>
      <c r="T266" s="29">
        <v>0.18463784427634133</v>
      </c>
      <c r="U266" s="29">
        <v>0.18463784427634133</v>
      </c>
      <c r="V266" s="29">
        <v>0.18463784427634133</v>
      </c>
      <c r="W266" s="29">
        <v>0.18463784427634133</v>
      </c>
      <c r="X266" s="29">
        <v>0.18484733292858807</v>
      </c>
      <c r="Y266" s="29">
        <v>0.18505682158083481</v>
      </c>
      <c r="Z266" s="29">
        <v>0.18526631023308154</v>
      </c>
      <c r="AA266" s="29">
        <v>0.18547579888532828</v>
      </c>
      <c r="AB266" s="29">
        <v>0.18568528753757502</v>
      </c>
      <c r="AC266" s="29">
        <v>0.18589477618982175</v>
      </c>
      <c r="AD266" s="29">
        <v>0.18610426484206849</v>
      </c>
      <c r="AE266" s="29">
        <v>0.18631375349431523</v>
      </c>
      <c r="AF266" s="29">
        <v>0.18652324214656196</v>
      </c>
      <c r="AG266" s="29">
        <v>0.1867327307988087</v>
      </c>
      <c r="AH266" s="29">
        <v>0.18694221945105544</v>
      </c>
      <c r="AI266" s="29">
        <v>0.18715170810330217</v>
      </c>
      <c r="AJ266" s="29">
        <v>0.18736119675554891</v>
      </c>
      <c r="AK266" s="29">
        <v>0.18757068540779565</v>
      </c>
      <c r="AL266" s="29">
        <v>0.18778017406004235</v>
      </c>
    </row>
    <row r="267" spans="1:38" ht="14.25" hidden="1" customHeight="1" x14ac:dyDescent="0.2">
      <c r="A267" s="5"/>
      <c r="B267" s="5" t="s">
        <v>491</v>
      </c>
      <c r="C267" s="28" t="s">
        <v>88</v>
      </c>
      <c r="D267" s="5" t="s">
        <v>89</v>
      </c>
      <c r="E267" s="28">
        <v>30</v>
      </c>
      <c r="F267" s="5" t="s">
        <v>487</v>
      </c>
      <c r="G267" s="5" t="s">
        <v>90</v>
      </c>
      <c r="H267" s="29" t="s">
        <v>492</v>
      </c>
      <c r="I267" s="29">
        <v>0.18276489489047221</v>
      </c>
      <c r="J267" s="29">
        <v>0.18325664081259391</v>
      </c>
      <c r="K267" s="29">
        <v>0.18374838673471561</v>
      </c>
      <c r="L267" s="29">
        <v>0.18424013265683731</v>
      </c>
      <c r="M267" s="29">
        <v>0.18473187857895901</v>
      </c>
      <c r="N267" s="29">
        <v>0.18522362450108071</v>
      </c>
      <c r="O267" s="29">
        <v>0.18571537042320241</v>
      </c>
      <c r="P267" s="29">
        <v>0.18620711634532411</v>
      </c>
      <c r="Q267" s="29">
        <v>0.18669886226744581</v>
      </c>
      <c r="R267" s="29">
        <v>0.18719060818956751</v>
      </c>
      <c r="S267" s="29">
        <v>0.18768235411168921</v>
      </c>
      <c r="T267" s="29">
        <v>0.18817410003381091</v>
      </c>
      <c r="U267" s="29">
        <v>0.18866584595593261</v>
      </c>
      <c r="V267" s="29">
        <v>0.18915759187805431</v>
      </c>
      <c r="W267" s="29">
        <v>0.1896493378001759</v>
      </c>
      <c r="X267" s="29">
        <v>0.1896493378001759</v>
      </c>
      <c r="Y267" s="29">
        <v>0.1896493378001759</v>
      </c>
      <c r="Z267" s="29">
        <v>0.1896493378001759</v>
      </c>
      <c r="AA267" s="29">
        <v>0.1896493378001759</v>
      </c>
      <c r="AB267" s="29">
        <v>0.1896493378001759</v>
      </c>
      <c r="AC267" s="29">
        <v>0.1896493378001759</v>
      </c>
      <c r="AD267" s="29">
        <v>0.1896493378001759</v>
      </c>
      <c r="AE267" s="29">
        <v>0.1896493378001759</v>
      </c>
      <c r="AF267" s="29">
        <v>0.1896493378001759</v>
      </c>
      <c r="AG267" s="29">
        <v>0.1896493378001759</v>
      </c>
      <c r="AH267" s="29">
        <v>0.1896493378001759</v>
      </c>
      <c r="AI267" s="29">
        <v>0.1896493378001759</v>
      </c>
      <c r="AJ267" s="29">
        <v>0.1896493378001759</v>
      </c>
      <c r="AK267" s="29">
        <v>0.1896493378001759</v>
      </c>
      <c r="AL267" s="29">
        <v>0.1896493378001759</v>
      </c>
    </row>
    <row r="268" spans="1:38" ht="14.25" customHeight="1" x14ac:dyDescent="0.2">
      <c r="A268" s="26"/>
      <c r="B268" s="5" t="s">
        <v>493</v>
      </c>
      <c r="C268" s="28" t="s">
        <v>88</v>
      </c>
      <c r="D268" s="5" t="s">
        <v>93</v>
      </c>
      <c r="E268" s="28">
        <v>30</v>
      </c>
      <c r="F268" s="5" t="s">
        <v>487</v>
      </c>
      <c r="G268" s="5" t="s">
        <v>90</v>
      </c>
      <c r="H268" s="29" t="s">
        <v>492</v>
      </c>
      <c r="I268" s="29">
        <v>0.18216811758947016</v>
      </c>
      <c r="J268" s="29">
        <v>0.18236147486109083</v>
      </c>
      <c r="K268" s="29">
        <v>0.18255483213271151</v>
      </c>
      <c r="L268" s="29">
        <v>0.18274818940433218</v>
      </c>
      <c r="M268" s="29">
        <v>0.18294154667595286</v>
      </c>
      <c r="N268" s="29">
        <v>0.18313490394757354</v>
      </c>
      <c r="O268" s="29">
        <v>0.18332826121919421</v>
      </c>
      <c r="P268" s="29">
        <v>0.18352161849081489</v>
      </c>
      <c r="Q268" s="29">
        <v>0.18371497576243556</v>
      </c>
      <c r="R268" s="29">
        <v>0.18390833303405624</v>
      </c>
      <c r="S268" s="29">
        <v>0.18410169030567691</v>
      </c>
      <c r="T268" s="29">
        <v>0.18429504757729759</v>
      </c>
      <c r="U268" s="29">
        <v>0.18448840484891826</v>
      </c>
      <c r="V268" s="29">
        <v>0.18468176212053894</v>
      </c>
      <c r="W268" s="29">
        <v>0.1848751193921595</v>
      </c>
      <c r="X268" s="29">
        <v>0.1851934006193606</v>
      </c>
      <c r="Y268" s="29">
        <v>0.18551168184656169</v>
      </c>
      <c r="Z268" s="29">
        <v>0.18582996307376279</v>
      </c>
      <c r="AA268" s="29">
        <v>0.18614824430096388</v>
      </c>
      <c r="AB268" s="29">
        <v>0.18646652552816498</v>
      </c>
      <c r="AC268" s="29">
        <v>0.18678480675536607</v>
      </c>
      <c r="AD268" s="29">
        <v>0.18710308798256717</v>
      </c>
      <c r="AE268" s="29">
        <v>0.18742136920976826</v>
      </c>
      <c r="AF268" s="29">
        <v>0.18773965043696936</v>
      </c>
      <c r="AG268" s="29">
        <v>0.18805793166417045</v>
      </c>
      <c r="AH268" s="29">
        <v>0.18837621289137155</v>
      </c>
      <c r="AI268" s="29">
        <v>0.18869449411857264</v>
      </c>
      <c r="AJ268" s="29">
        <v>0.18901277534577374</v>
      </c>
      <c r="AK268" s="29">
        <v>0.18933105657297483</v>
      </c>
      <c r="AL268" s="29">
        <v>0.1896493378001759</v>
      </c>
    </row>
    <row r="269" spans="1:38" ht="14.25" hidden="1" customHeight="1" x14ac:dyDescent="0.2">
      <c r="A269" s="5"/>
      <c r="B269" s="5" t="s">
        <v>494</v>
      </c>
      <c r="C269" s="28" t="s">
        <v>88</v>
      </c>
      <c r="D269" s="5" t="s">
        <v>95</v>
      </c>
      <c r="E269" s="28">
        <v>30</v>
      </c>
      <c r="F269" s="5" t="s">
        <v>487</v>
      </c>
      <c r="G269" s="5" t="s">
        <v>90</v>
      </c>
      <c r="H269" s="29" t="s">
        <v>492</v>
      </c>
      <c r="I269" s="29">
        <v>0.18178140304622881</v>
      </c>
      <c r="J269" s="29">
        <v>0.18178140304622881</v>
      </c>
      <c r="K269" s="29">
        <v>0.18178140304622881</v>
      </c>
      <c r="L269" s="29">
        <v>0.18178140304622881</v>
      </c>
      <c r="M269" s="29">
        <v>0.18178140304622881</v>
      </c>
      <c r="N269" s="29">
        <v>0.18178140304622881</v>
      </c>
      <c r="O269" s="29">
        <v>0.18178140304622881</v>
      </c>
      <c r="P269" s="29">
        <v>0.18178140304622881</v>
      </c>
      <c r="Q269" s="29">
        <v>0.18178140304622881</v>
      </c>
      <c r="R269" s="29">
        <v>0.18178140304622881</v>
      </c>
      <c r="S269" s="29">
        <v>0.18178140304622881</v>
      </c>
      <c r="T269" s="29">
        <v>0.18178140304622881</v>
      </c>
      <c r="U269" s="29">
        <v>0.18178140304622881</v>
      </c>
      <c r="V269" s="29">
        <v>0.18178140304622881</v>
      </c>
      <c r="W269" s="29">
        <v>0.18178140304622881</v>
      </c>
      <c r="X269" s="29">
        <v>0.18198765080262419</v>
      </c>
      <c r="Y269" s="29">
        <v>0.18219389855901957</v>
      </c>
      <c r="Z269" s="29">
        <v>0.18240014631541496</v>
      </c>
      <c r="AA269" s="29">
        <v>0.18260639407181034</v>
      </c>
      <c r="AB269" s="29">
        <v>0.18281264182820572</v>
      </c>
      <c r="AC269" s="29">
        <v>0.18301888958460111</v>
      </c>
      <c r="AD269" s="29">
        <v>0.18322513734099649</v>
      </c>
      <c r="AE269" s="29">
        <v>0.18343138509739187</v>
      </c>
      <c r="AF269" s="29">
        <v>0.18363763285378726</v>
      </c>
      <c r="AG269" s="29">
        <v>0.18384388061018264</v>
      </c>
      <c r="AH269" s="29">
        <v>0.18405012836657803</v>
      </c>
      <c r="AI269" s="29">
        <v>0.18425637612297341</v>
      </c>
      <c r="AJ269" s="29">
        <v>0.18446262387936879</v>
      </c>
      <c r="AK269" s="29">
        <v>0.18466887163576418</v>
      </c>
      <c r="AL269" s="29">
        <v>0.1848751193921595</v>
      </c>
    </row>
    <row r="270" spans="1:38" ht="14.25" hidden="1" customHeight="1" x14ac:dyDescent="0.2">
      <c r="A270" s="5"/>
      <c r="B270" s="5" t="s">
        <v>495</v>
      </c>
      <c r="C270" s="28" t="s">
        <v>88</v>
      </c>
      <c r="D270" s="5" t="s">
        <v>89</v>
      </c>
      <c r="E270" s="28">
        <v>30</v>
      </c>
      <c r="F270" s="5" t="s">
        <v>487</v>
      </c>
      <c r="G270" s="5" t="s">
        <v>97</v>
      </c>
      <c r="H270" s="29" t="s">
        <v>496</v>
      </c>
      <c r="I270" s="29">
        <v>0.17050354966074213</v>
      </c>
      <c r="J270" s="29">
        <v>0.1709623052948763</v>
      </c>
      <c r="K270" s="29">
        <v>0.17142106092901047</v>
      </c>
      <c r="L270" s="29">
        <v>0.17187981656314463</v>
      </c>
      <c r="M270" s="29">
        <v>0.1723385721972788</v>
      </c>
      <c r="N270" s="29">
        <v>0.17279732783141297</v>
      </c>
      <c r="O270" s="29">
        <v>0.17325608346554713</v>
      </c>
      <c r="P270" s="29">
        <v>0.1737148390996813</v>
      </c>
      <c r="Q270" s="29">
        <v>0.17417359473381547</v>
      </c>
      <c r="R270" s="29">
        <v>0.17463235036794963</v>
      </c>
      <c r="S270" s="29">
        <v>0.1750911060020838</v>
      </c>
      <c r="T270" s="29">
        <v>0.17554986163621797</v>
      </c>
      <c r="U270" s="29">
        <v>0.17600861727035214</v>
      </c>
      <c r="V270" s="29">
        <v>0.1764673729044863</v>
      </c>
      <c r="W270" s="29">
        <v>0.17692612853862053</v>
      </c>
      <c r="X270" s="29">
        <v>0.17692612853862053</v>
      </c>
      <c r="Y270" s="29">
        <v>0.17692612853862053</v>
      </c>
      <c r="Z270" s="29">
        <v>0.17692612853862053</v>
      </c>
      <c r="AA270" s="29">
        <v>0.17692612853862053</v>
      </c>
      <c r="AB270" s="29">
        <v>0.17692612853862053</v>
      </c>
      <c r="AC270" s="29">
        <v>0.17692612853862053</v>
      </c>
      <c r="AD270" s="29">
        <v>0.17692612853862053</v>
      </c>
      <c r="AE270" s="29">
        <v>0.17692612853862053</v>
      </c>
      <c r="AF270" s="29">
        <v>0.17692612853862053</v>
      </c>
      <c r="AG270" s="29">
        <v>0.17692612853862053</v>
      </c>
      <c r="AH270" s="29">
        <v>0.17692612853862053</v>
      </c>
      <c r="AI270" s="29">
        <v>0.17692612853862053</v>
      </c>
      <c r="AJ270" s="29">
        <v>0.17692612853862053</v>
      </c>
      <c r="AK270" s="29">
        <v>0.17692612853862053</v>
      </c>
      <c r="AL270" s="29">
        <v>0.17692612853862053</v>
      </c>
    </row>
    <row r="271" spans="1:38" ht="14.25" customHeight="1" x14ac:dyDescent="0.2">
      <c r="A271" s="26"/>
      <c r="B271" s="5" t="s">
        <v>497</v>
      </c>
      <c r="C271" s="28" t="s">
        <v>88</v>
      </c>
      <c r="D271" s="5" t="s">
        <v>93</v>
      </c>
      <c r="E271" s="28">
        <v>30</v>
      </c>
      <c r="F271" s="5" t="s">
        <v>487</v>
      </c>
      <c r="G271" s="5" t="s">
        <v>97</v>
      </c>
      <c r="H271" s="29" t="s">
        <v>496</v>
      </c>
      <c r="I271" s="29">
        <v>0.16994680900089723</v>
      </c>
      <c r="J271" s="29">
        <v>0.17012719430510895</v>
      </c>
      <c r="K271" s="29">
        <v>0.17030757960932066</v>
      </c>
      <c r="L271" s="29">
        <v>0.17048796491353238</v>
      </c>
      <c r="M271" s="29">
        <v>0.1706683502177441</v>
      </c>
      <c r="N271" s="29">
        <v>0.17084873552195581</v>
      </c>
      <c r="O271" s="29">
        <v>0.17102912082616753</v>
      </c>
      <c r="P271" s="29">
        <v>0.17120950613037925</v>
      </c>
      <c r="Q271" s="29">
        <v>0.17138989143459096</v>
      </c>
      <c r="R271" s="29">
        <v>0.17157027673880268</v>
      </c>
      <c r="S271" s="29">
        <v>0.1717506620430144</v>
      </c>
      <c r="T271" s="29">
        <v>0.17193104734722611</v>
      </c>
      <c r="U271" s="29">
        <v>0.17211143265143783</v>
      </c>
      <c r="V271" s="29">
        <v>0.17229181795564955</v>
      </c>
      <c r="W271" s="29">
        <v>0.17247220325986126</v>
      </c>
      <c r="X271" s="29">
        <v>0.17276913161177854</v>
      </c>
      <c r="Y271" s="29">
        <v>0.17306605996369581</v>
      </c>
      <c r="Z271" s="29">
        <v>0.17336298831561309</v>
      </c>
      <c r="AA271" s="29">
        <v>0.17365991666753036</v>
      </c>
      <c r="AB271" s="29">
        <v>0.17395684501944764</v>
      </c>
      <c r="AC271" s="29">
        <v>0.17425377337136491</v>
      </c>
      <c r="AD271" s="29">
        <v>0.17455070172328219</v>
      </c>
      <c r="AE271" s="29">
        <v>0.17484763007519946</v>
      </c>
      <c r="AF271" s="29">
        <v>0.17514455842711674</v>
      </c>
      <c r="AG271" s="29">
        <v>0.17544148677903401</v>
      </c>
      <c r="AH271" s="29">
        <v>0.17573841513095129</v>
      </c>
      <c r="AI271" s="29">
        <v>0.17603534348286856</v>
      </c>
      <c r="AJ271" s="29">
        <v>0.17633227183478584</v>
      </c>
      <c r="AK271" s="29">
        <v>0.17662920018670311</v>
      </c>
      <c r="AL271" s="29">
        <v>0.17692612853862053</v>
      </c>
    </row>
    <row r="272" spans="1:38" ht="14.25" hidden="1" customHeight="1" x14ac:dyDescent="0.2">
      <c r="A272" s="5"/>
      <c r="B272" s="5" t="s">
        <v>498</v>
      </c>
      <c r="C272" s="28" t="s">
        <v>88</v>
      </c>
      <c r="D272" s="5" t="s">
        <v>95</v>
      </c>
      <c r="E272" s="28">
        <v>30</v>
      </c>
      <c r="F272" s="5" t="s">
        <v>487</v>
      </c>
      <c r="G272" s="5" t="s">
        <v>97</v>
      </c>
      <c r="H272" s="29" t="s">
        <v>496</v>
      </c>
      <c r="I272" s="29">
        <v>0.1695860383924738</v>
      </c>
      <c r="J272" s="29">
        <v>0.1695860383924738</v>
      </c>
      <c r="K272" s="29">
        <v>0.1695860383924738</v>
      </c>
      <c r="L272" s="29">
        <v>0.1695860383924738</v>
      </c>
      <c r="M272" s="29">
        <v>0.1695860383924738</v>
      </c>
      <c r="N272" s="29">
        <v>0.1695860383924738</v>
      </c>
      <c r="O272" s="29">
        <v>0.1695860383924738</v>
      </c>
      <c r="P272" s="29">
        <v>0.1695860383924738</v>
      </c>
      <c r="Q272" s="29">
        <v>0.1695860383924738</v>
      </c>
      <c r="R272" s="29">
        <v>0.1695860383924738</v>
      </c>
      <c r="S272" s="29">
        <v>0.1695860383924738</v>
      </c>
      <c r="T272" s="29">
        <v>0.1695860383924738</v>
      </c>
      <c r="U272" s="29">
        <v>0.1695860383924738</v>
      </c>
      <c r="V272" s="29">
        <v>0.1695860383924738</v>
      </c>
      <c r="W272" s="29">
        <v>0.1695860383924738</v>
      </c>
      <c r="X272" s="29">
        <v>0.16977844938363296</v>
      </c>
      <c r="Y272" s="29">
        <v>0.16997086037479212</v>
      </c>
      <c r="Z272" s="29">
        <v>0.17016327136595127</v>
      </c>
      <c r="AA272" s="29">
        <v>0.17035568235711043</v>
      </c>
      <c r="AB272" s="29">
        <v>0.17054809334826959</v>
      </c>
      <c r="AC272" s="29">
        <v>0.17074050433942875</v>
      </c>
      <c r="AD272" s="29">
        <v>0.17093291533058791</v>
      </c>
      <c r="AE272" s="29">
        <v>0.17112532632174707</v>
      </c>
      <c r="AF272" s="29">
        <v>0.17131773731290623</v>
      </c>
      <c r="AG272" s="29">
        <v>0.17151014830406539</v>
      </c>
      <c r="AH272" s="29">
        <v>0.17170255929522454</v>
      </c>
      <c r="AI272" s="29">
        <v>0.1718949702863837</v>
      </c>
      <c r="AJ272" s="29">
        <v>0.17208738127754286</v>
      </c>
      <c r="AK272" s="29">
        <v>0.17227979226870202</v>
      </c>
      <c r="AL272" s="29">
        <v>0.17247220325986126</v>
      </c>
    </row>
    <row r="273" spans="1:38" ht="14.25" hidden="1" customHeight="1" x14ac:dyDescent="0.2">
      <c r="A273" s="5"/>
      <c r="B273" s="5" t="s">
        <v>499</v>
      </c>
      <c r="C273" s="28" t="s">
        <v>88</v>
      </c>
      <c r="D273" s="5" t="s">
        <v>89</v>
      </c>
      <c r="E273" s="28">
        <v>30</v>
      </c>
      <c r="F273" s="5" t="s">
        <v>487</v>
      </c>
      <c r="G273" s="5" t="s">
        <v>121</v>
      </c>
      <c r="H273" s="29" t="s">
        <v>500</v>
      </c>
      <c r="I273" s="29">
        <v>0.16112150681386017</v>
      </c>
      <c r="J273" s="29">
        <v>0.16155501919045362</v>
      </c>
      <c r="K273" s="29">
        <v>0.16198853156704707</v>
      </c>
      <c r="L273" s="29">
        <v>0.16242204394364052</v>
      </c>
      <c r="M273" s="29">
        <v>0.16285555632023396</v>
      </c>
      <c r="N273" s="29">
        <v>0.16328906869682741</v>
      </c>
      <c r="O273" s="29">
        <v>0.16372258107342086</v>
      </c>
      <c r="P273" s="29">
        <v>0.16415609345001431</v>
      </c>
      <c r="Q273" s="29">
        <v>0.16458960582660775</v>
      </c>
      <c r="R273" s="29">
        <v>0.1650231182032012</v>
      </c>
      <c r="S273" s="29">
        <v>0.16545663057979465</v>
      </c>
      <c r="T273" s="29">
        <v>0.1658901429563881</v>
      </c>
      <c r="U273" s="29">
        <v>0.16632365533298155</v>
      </c>
      <c r="V273" s="29">
        <v>0.16675716770957499</v>
      </c>
      <c r="W273" s="29">
        <v>0.16719068008616828</v>
      </c>
      <c r="X273" s="29">
        <v>0.16719068008616828</v>
      </c>
      <c r="Y273" s="29">
        <v>0.16719068008616828</v>
      </c>
      <c r="Z273" s="29">
        <v>0.16719068008616828</v>
      </c>
      <c r="AA273" s="29">
        <v>0.16719068008616828</v>
      </c>
      <c r="AB273" s="29">
        <v>0.16719068008616828</v>
      </c>
      <c r="AC273" s="29">
        <v>0.16719068008616828</v>
      </c>
      <c r="AD273" s="29">
        <v>0.16719068008616828</v>
      </c>
      <c r="AE273" s="29">
        <v>0.16719068008616828</v>
      </c>
      <c r="AF273" s="29">
        <v>0.16719068008616828</v>
      </c>
      <c r="AG273" s="29">
        <v>0.16719068008616828</v>
      </c>
      <c r="AH273" s="29">
        <v>0.16719068008616828</v>
      </c>
      <c r="AI273" s="29">
        <v>0.16719068008616828</v>
      </c>
      <c r="AJ273" s="29">
        <v>0.16719068008616828</v>
      </c>
      <c r="AK273" s="29">
        <v>0.16719068008616828</v>
      </c>
      <c r="AL273" s="29">
        <v>0.16719068008616828</v>
      </c>
    </row>
    <row r="274" spans="1:38" ht="14.25" customHeight="1" x14ac:dyDescent="0.2">
      <c r="A274" s="26"/>
      <c r="B274" s="5" t="s">
        <v>501</v>
      </c>
      <c r="C274" s="28" t="s">
        <v>88</v>
      </c>
      <c r="D274" s="5" t="s">
        <v>93</v>
      </c>
      <c r="E274" s="28">
        <v>30</v>
      </c>
      <c r="F274" s="5" t="s">
        <v>487</v>
      </c>
      <c r="G274" s="5" t="s">
        <v>121</v>
      </c>
      <c r="H274" s="29" t="s">
        <v>500</v>
      </c>
      <c r="I274" s="29">
        <v>0.16059540108645892</v>
      </c>
      <c r="J274" s="29">
        <v>0.16076586059935175</v>
      </c>
      <c r="K274" s="29">
        <v>0.16093632011224457</v>
      </c>
      <c r="L274" s="29">
        <v>0.16110677962513739</v>
      </c>
      <c r="M274" s="29">
        <v>0.16127723913803022</v>
      </c>
      <c r="N274" s="29">
        <v>0.16144769865092304</v>
      </c>
      <c r="O274" s="29">
        <v>0.16161815816381586</v>
      </c>
      <c r="P274" s="29">
        <v>0.16178861767670868</v>
      </c>
      <c r="Q274" s="29">
        <v>0.16195907718960151</v>
      </c>
      <c r="R274" s="29">
        <v>0.16212953670249433</v>
      </c>
      <c r="S274" s="29">
        <v>0.16229999621538715</v>
      </c>
      <c r="T274" s="29">
        <v>0.16247045572827998</v>
      </c>
      <c r="U274" s="29">
        <v>0.1626409152411728</v>
      </c>
      <c r="V274" s="29">
        <v>0.16281137475406562</v>
      </c>
      <c r="W274" s="29">
        <v>0.16298183426695853</v>
      </c>
      <c r="X274" s="29">
        <v>0.16326242398823917</v>
      </c>
      <c r="Y274" s="29">
        <v>0.16354301370951982</v>
      </c>
      <c r="Z274" s="29">
        <v>0.16382360343080046</v>
      </c>
      <c r="AA274" s="29">
        <v>0.16410419315208111</v>
      </c>
      <c r="AB274" s="29">
        <v>0.16438478287336175</v>
      </c>
      <c r="AC274" s="29">
        <v>0.1646653725946424</v>
      </c>
      <c r="AD274" s="29">
        <v>0.16494596231592304</v>
      </c>
      <c r="AE274" s="29">
        <v>0.16522655203720368</v>
      </c>
      <c r="AF274" s="29">
        <v>0.16550714175848433</v>
      </c>
      <c r="AG274" s="29">
        <v>0.16578773147976497</v>
      </c>
      <c r="AH274" s="29">
        <v>0.16606832120104562</v>
      </c>
      <c r="AI274" s="29">
        <v>0.16634891092232626</v>
      </c>
      <c r="AJ274" s="29">
        <v>0.1666295006436069</v>
      </c>
      <c r="AK274" s="29">
        <v>0.16691009036488755</v>
      </c>
      <c r="AL274" s="29">
        <v>0.16719068008616828</v>
      </c>
    </row>
    <row r="275" spans="1:38" ht="14.25" hidden="1" customHeight="1" x14ac:dyDescent="0.2">
      <c r="A275" s="5"/>
      <c r="B275" s="5" t="s">
        <v>502</v>
      </c>
      <c r="C275" s="28" t="s">
        <v>88</v>
      </c>
      <c r="D275" s="5" t="s">
        <v>95</v>
      </c>
      <c r="E275" s="28">
        <v>30</v>
      </c>
      <c r="F275" s="5" t="s">
        <v>487</v>
      </c>
      <c r="G275" s="5" t="s">
        <v>121</v>
      </c>
      <c r="H275" s="29" t="s">
        <v>500</v>
      </c>
      <c r="I275" s="29">
        <v>0.16025448206067328</v>
      </c>
      <c r="J275" s="29">
        <v>0.16025448206067328</v>
      </c>
      <c r="K275" s="29">
        <v>0.16025448206067328</v>
      </c>
      <c r="L275" s="29">
        <v>0.16025448206067328</v>
      </c>
      <c r="M275" s="29">
        <v>0.16025448206067328</v>
      </c>
      <c r="N275" s="29">
        <v>0.16025448206067328</v>
      </c>
      <c r="O275" s="29">
        <v>0.16025448206067328</v>
      </c>
      <c r="P275" s="29">
        <v>0.16025448206067328</v>
      </c>
      <c r="Q275" s="29">
        <v>0.16025448206067328</v>
      </c>
      <c r="R275" s="29">
        <v>0.16025448206067328</v>
      </c>
      <c r="S275" s="29">
        <v>0.16025448206067328</v>
      </c>
      <c r="T275" s="29">
        <v>0.16025448206067328</v>
      </c>
      <c r="U275" s="29">
        <v>0.16025448206067328</v>
      </c>
      <c r="V275" s="29">
        <v>0.16025448206067328</v>
      </c>
      <c r="W275" s="29">
        <v>0.16025448206067328</v>
      </c>
      <c r="X275" s="29">
        <v>0.16043630554109228</v>
      </c>
      <c r="Y275" s="29">
        <v>0.16061812902151129</v>
      </c>
      <c r="Z275" s="29">
        <v>0.1607999525019303</v>
      </c>
      <c r="AA275" s="29">
        <v>0.16098177598234931</v>
      </c>
      <c r="AB275" s="29">
        <v>0.16116359946276831</v>
      </c>
      <c r="AC275" s="29">
        <v>0.16134542294318732</v>
      </c>
      <c r="AD275" s="29">
        <v>0.16152724642360633</v>
      </c>
      <c r="AE275" s="29">
        <v>0.16170906990402534</v>
      </c>
      <c r="AF275" s="29">
        <v>0.16189089338444435</v>
      </c>
      <c r="AG275" s="29">
        <v>0.16207271686486335</v>
      </c>
      <c r="AH275" s="29">
        <v>0.16225454034528236</v>
      </c>
      <c r="AI275" s="29">
        <v>0.16243636382570137</v>
      </c>
      <c r="AJ275" s="29">
        <v>0.16261818730612038</v>
      </c>
      <c r="AK275" s="29">
        <v>0.16280001078653938</v>
      </c>
      <c r="AL275" s="29">
        <v>0.16298183426695853</v>
      </c>
    </row>
    <row r="276" spans="1:38" ht="14.25" hidden="1" customHeight="1" x14ac:dyDescent="0.2">
      <c r="A276" s="5"/>
      <c r="B276" s="5" t="s">
        <v>503</v>
      </c>
      <c r="C276" s="28" t="s">
        <v>88</v>
      </c>
      <c r="D276" s="5" t="s">
        <v>89</v>
      </c>
      <c r="E276" s="28">
        <v>30</v>
      </c>
      <c r="F276" s="5" t="s">
        <v>487</v>
      </c>
      <c r="G276" s="5" t="s">
        <v>126</v>
      </c>
      <c r="H276" s="29" t="s">
        <v>504</v>
      </c>
      <c r="I276" s="29">
        <v>0.1526080409825433</v>
      </c>
      <c r="J276" s="29">
        <v>0.15301864708871657</v>
      </c>
      <c r="K276" s="29">
        <v>0.15342925319488984</v>
      </c>
      <c r="L276" s="29">
        <v>0.15383985930106311</v>
      </c>
      <c r="M276" s="29">
        <v>0.15425046540723639</v>
      </c>
      <c r="N276" s="29">
        <v>0.15466107151340966</v>
      </c>
      <c r="O276" s="29">
        <v>0.15507167761958293</v>
      </c>
      <c r="P276" s="29">
        <v>0.1554822837257562</v>
      </c>
      <c r="Q276" s="29">
        <v>0.15589288983192948</v>
      </c>
      <c r="R276" s="29">
        <v>0.15630349593810275</v>
      </c>
      <c r="S276" s="29">
        <v>0.15671410204427602</v>
      </c>
      <c r="T276" s="29">
        <v>0.15712470815044929</v>
      </c>
      <c r="U276" s="29">
        <v>0.15753531425662257</v>
      </c>
      <c r="V276" s="29">
        <v>0.15794592036279584</v>
      </c>
      <c r="W276" s="29">
        <v>0.15835652646896928</v>
      </c>
      <c r="X276" s="29">
        <v>0.15835652646896928</v>
      </c>
      <c r="Y276" s="29">
        <v>0.15835652646896928</v>
      </c>
      <c r="Z276" s="29">
        <v>0.15835652646896928</v>
      </c>
      <c r="AA276" s="29">
        <v>0.15835652646896928</v>
      </c>
      <c r="AB276" s="29">
        <v>0.15835652646896928</v>
      </c>
      <c r="AC276" s="29">
        <v>0.15835652646896928</v>
      </c>
      <c r="AD276" s="29">
        <v>0.15835652646896928</v>
      </c>
      <c r="AE276" s="29">
        <v>0.15835652646896928</v>
      </c>
      <c r="AF276" s="29">
        <v>0.15835652646896928</v>
      </c>
      <c r="AG276" s="29">
        <v>0.15835652646896928</v>
      </c>
      <c r="AH276" s="29">
        <v>0.15835652646896928</v>
      </c>
      <c r="AI276" s="29">
        <v>0.15835652646896928</v>
      </c>
      <c r="AJ276" s="29">
        <v>0.15835652646896928</v>
      </c>
      <c r="AK276" s="29">
        <v>0.15835652646896928</v>
      </c>
      <c r="AL276" s="29">
        <v>0.15835652646896928</v>
      </c>
    </row>
    <row r="277" spans="1:38" ht="14.25" customHeight="1" x14ac:dyDescent="0.2">
      <c r="A277" s="26"/>
      <c r="B277" s="5" t="s">
        <v>505</v>
      </c>
      <c r="C277" s="28" t="s">
        <v>88</v>
      </c>
      <c r="D277" s="5" t="s">
        <v>93</v>
      </c>
      <c r="E277" s="28">
        <v>30</v>
      </c>
      <c r="F277" s="5" t="s">
        <v>487</v>
      </c>
      <c r="G277" s="5" t="s">
        <v>126</v>
      </c>
      <c r="H277" s="29" t="s">
        <v>504</v>
      </c>
      <c r="I277" s="29">
        <v>0.15210973404639264</v>
      </c>
      <c r="J277" s="29">
        <v>0.15227118668449058</v>
      </c>
      <c r="K277" s="29">
        <v>0.15243263932258852</v>
      </c>
      <c r="L277" s="29">
        <v>0.15259409196068646</v>
      </c>
      <c r="M277" s="29">
        <v>0.1527555445987844</v>
      </c>
      <c r="N277" s="29">
        <v>0.15291699723688235</v>
      </c>
      <c r="O277" s="29">
        <v>0.15307844987498029</v>
      </c>
      <c r="P277" s="29">
        <v>0.15323990251307823</v>
      </c>
      <c r="Q277" s="29">
        <v>0.15340135515117617</v>
      </c>
      <c r="R277" s="29">
        <v>0.15356280778927411</v>
      </c>
      <c r="S277" s="29">
        <v>0.15372426042737206</v>
      </c>
      <c r="T277" s="29">
        <v>0.15388571306547</v>
      </c>
      <c r="U277" s="29">
        <v>0.15404716570356794</v>
      </c>
      <c r="V277" s="29">
        <v>0.15420861834166588</v>
      </c>
      <c r="W277" s="29">
        <v>0.15437007097976382</v>
      </c>
      <c r="X277" s="29">
        <v>0.15463583467904418</v>
      </c>
      <c r="Y277" s="29">
        <v>0.15490159837832454</v>
      </c>
      <c r="Z277" s="29">
        <v>0.1551673620776049</v>
      </c>
      <c r="AA277" s="29">
        <v>0.15543312577688526</v>
      </c>
      <c r="AB277" s="29">
        <v>0.15569888947616561</v>
      </c>
      <c r="AC277" s="29">
        <v>0.15596465317544597</v>
      </c>
      <c r="AD277" s="29">
        <v>0.15623041687472633</v>
      </c>
      <c r="AE277" s="29">
        <v>0.15649618057400669</v>
      </c>
      <c r="AF277" s="29">
        <v>0.15676194427328705</v>
      </c>
      <c r="AG277" s="29">
        <v>0.1570277079725674</v>
      </c>
      <c r="AH277" s="29">
        <v>0.15729347167184776</v>
      </c>
      <c r="AI277" s="29">
        <v>0.15755923537112812</v>
      </c>
      <c r="AJ277" s="29">
        <v>0.15782499907040848</v>
      </c>
      <c r="AK277" s="29">
        <v>0.15809076276968884</v>
      </c>
      <c r="AL277" s="29">
        <v>0.15835652646896928</v>
      </c>
    </row>
    <row r="278" spans="1:38" ht="14.25" hidden="1" customHeight="1" x14ac:dyDescent="0.2">
      <c r="A278" s="5"/>
      <c r="B278" s="5" t="s">
        <v>506</v>
      </c>
      <c r="C278" s="28" t="s">
        <v>88</v>
      </c>
      <c r="D278" s="5" t="s">
        <v>95</v>
      </c>
      <c r="E278" s="28">
        <v>30</v>
      </c>
      <c r="F278" s="5" t="s">
        <v>487</v>
      </c>
      <c r="G278" s="5" t="s">
        <v>126</v>
      </c>
      <c r="H278" s="29" t="s">
        <v>504</v>
      </c>
      <c r="I278" s="29">
        <v>0.15178682877019675</v>
      </c>
      <c r="J278" s="29">
        <v>0.15178682877019675</v>
      </c>
      <c r="K278" s="29">
        <v>0.15178682877019675</v>
      </c>
      <c r="L278" s="29">
        <v>0.15178682877019675</v>
      </c>
      <c r="M278" s="29">
        <v>0.15178682877019675</v>
      </c>
      <c r="N278" s="29">
        <v>0.15178682877019675</v>
      </c>
      <c r="O278" s="29">
        <v>0.15178682877019675</v>
      </c>
      <c r="P278" s="29">
        <v>0.15178682877019675</v>
      </c>
      <c r="Q278" s="29">
        <v>0.15178682877019675</v>
      </c>
      <c r="R278" s="29">
        <v>0.15178682877019675</v>
      </c>
      <c r="S278" s="29">
        <v>0.15178682877019675</v>
      </c>
      <c r="T278" s="29">
        <v>0.15178682877019675</v>
      </c>
      <c r="U278" s="29">
        <v>0.15178682877019675</v>
      </c>
      <c r="V278" s="29">
        <v>0.15178682877019675</v>
      </c>
      <c r="W278" s="29">
        <v>0.15178682877019675</v>
      </c>
      <c r="X278" s="29">
        <v>0.15195904491750123</v>
      </c>
      <c r="Y278" s="29">
        <v>0.15213126106480571</v>
      </c>
      <c r="Z278" s="29">
        <v>0.15230347721211018</v>
      </c>
      <c r="AA278" s="29">
        <v>0.15247569335941466</v>
      </c>
      <c r="AB278" s="29">
        <v>0.15264790950671914</v>
      </c>
      <c r="AC278" s="29">
        <v>0.15282012565402361</v>
      </c>
      <c r="AD278" s="29">
        <v>0.15299234180132809</v>
      </c>
      <c r="AE278" s="29">
        <v>0.15316455794863257</v>
      </c>
      <c r="AF278" s="29">
        <v>0.15333677409593705</v>
      </c>
      <c r="AG278" s="29">
        <v>0.15350899024324152</v>
      </c>
      <c r="AH278" s="29">
        <v>0.153681206390546</v>
      </c>
      <c r="AI278" s="29">
        <v>0.15385342253785048</v>
      </c>
      <c r="AJ278" s="29">
        <v>0.15402563868515495</v>
      </c>
      <c r="AK278" s="29">
        <v>0.15419785483245943</v>
      </c>
      <c r="AL278" s="29">
        <v>0.15437007097976382</v>
      </c>
    </row>
    <row r="279" spans="1:38" ht="14.25" hidden="1" customHeight="1" x14ac:dyDescent="0.2">
      <c r="A279" s="5"/>
      <c r="B279" s="5" t="s">
        <v>507</v>
      </c>
      <c r="C279" s="28" t="s">
        <v>88</v>
      </c>
      <c r="D279" s="5" t="s">
        <v>89</v>
      </c>
      <c r="E279" s="28">
        <v>30</v>
      </c>
      <c r="F279" s="5" t="s">
        <v>487</v>
      </c>
      <c r="G279" s="5" t="s">
        <v>131</v>
      </c>
      <c r="H279" s="29" t="s">
        <v>508</v>
      </c>
      <c r="I279" s="29">
        <v>0.15071430578094941</v>
      </c>
      <c r="J279" s="29">
        <v>0.15111981661670154</v>
      </c>
      <c r="K279" s="29">
        <v>0.15152532745245367</v>
      </c>
      <c r="L279" s="29">
        <v>0.15193083828820581</v>
      </c>
      <c r="M279" s="29">
        <v>0.15233634912395794</v>
      </c>
      <c r="N279" s="29">
        <v>0.15274185995971007</v>
      </c>
      <c r="O279" s="29">
        <v>0.1531473707954622</v>
      </c>
      <c r="P279" s="29">
        <v>0.15355288163121433</v>
      </c>
      <c r="Q279" s="29">
        <v>0.15395839246696646</v>
      </c>
      <c r="R279" s="29">
        <v>0.1543639033027186</v>
      </c>
      <c r="S279" s="29">
        <v>0.15476941413847073</v>
      </c>
      <c r="T279" s="29">
        <v>0.15517492497422286</v>
      </c>
      <c r="U279" s="29">
        <v>0.15558043580997499</v>
      </c>
      <c r="V279" s="29">
        <v>0.15598594664572712</v>
      </c>
      <c r="W279" s="29">
        <v>0.15639145748147906</v>
      </c>
      <c r="X279" s="29">
        <v>0.15639145748147906</v>
      </c>
      <c r="Y279" s="29">
        <v>0.15639145748147906</v>
      </c>
      <c r="Z279" s="29">
        <v>0.15639145748147906</v>
      </c>
      <c r="AA279" s="29">
        <v>0.15639145748147906</v>
      </c>
      <c r="AB279" s="29">
        <v>0.15639145748147906</v>
      </c>
      <c r="AC279" s="29">
        <v>0.15639145748147906</v>
      </c>
      <c r="AD279" s="29">
        <v>0.15639145748147906</v>
      </c>
      <c r="AE279" s="29">
        <v>0.15639145748147906</v>
      </c>
      <c r="AF279" s="29">
        <v>0.15639145748147906</v>
      </c>
      <c r="AG279" s="29">
        <v>0.15639145748147906</v>
      </c>
      <c r="AH279" s="29">
        <v>0.15639145748147906</v>
      </c>
      <c r="AI279" s="29">
        <v>0.15639145748147906</v>
      </c>
      <c r="AJ279" s="29">
        <v>0.15639145748147906</v>
      </c>
      <c r="AK279" s="29">
        <v>0.15639145748147906</v>
      </c>
      <c r="AL279" s="29">
        <v>0.15639145748147906</v>
      </c>
    </row>
    <row r="280" spans="1:38" ht="14.25" customHeight="1" x14ac:dyDescent="0.2">
      <c r="A280" s="26"/>
      <c r="B280" s="5" t="s">
        <v>509</v>
      </c>
      <c r="C280" s="28" t="s">
        <v>88</v>
      </c>
      <c r="D280" s="5" t="s">
        <v>93</v>
      </c>
      <c r="E280" s="28">
        <v>30</v>
      </c>
      <c r="F280" s="5" t="s">
        <v>487</v>
      </c>
      <c r="G280" s="5" t="s">
        <v>131</v>
      </c>
      <c r="H280" s="29" t="s">
        <v>508</v>
      </c>
      <c r="I280" s="29">
        <v>0.15022218240747409</v>
      </c>
      <c r="J280" s="29">
        <v>0.15038163155648857</v>
      </c>
      <c r="K280" s="29">
        <v>0.15054108070550304</v>
      </c>
      <c r="L280" s="29">
        <v>0.15070052985451751</v>
      </c>
      <c r="M280" s="29">
        <v>0.15085997900353199</v>
      </c>
      <c r="N280" s="29">
        <v>0.15101942815254646</v>
      </c>
      <c r="O280" s="29">
        <v>0.15117887730156093</v>
      </c>
      <c r="P280" s="29">
        <v>0.15133832645057541</v>
      </c>
      <c r="Q280" s="29">
        <v>0.15149777559958988</v>
      </c>
      <c r="R280" s="29">
        <v>0.15165722474860435</v>
      </c>
      <c r="S280" s="29">
        <v>0.15181667389761883</v>
      </c>
      <c r="T280" s="29">
        <v>0.1519761230466333</v>
      </c>
      <c r="U280" s="29">
        <v>0.15213557219564777</v>
      </c>
      <c r="V280" s="29">
        <v>0.15229502134466225</v>
      </c>
      <c r="W280" s="29">
        <v>0.15245447049367689</v>
      </c>
      <c r="X280" s="29">
        <v>0.1527169362928637</v>
      </c>
      <c r="Y280" s="29">
        <v>0.15297940209205052</v>
      </c>
      <c r="Z280" s="29">
        <v>0.15324186789123734</v>
      </c>
      <c r="AA280" s="29">
        <v>0.15350433369042416</v>
      </c>
      <c r="AB280" s="29">
        <v>0.15376679948961097</v>
      </c>
      <c r="AC280" s="29">
        <v>0.15402926528879779</v>
      </c>
      <c r="AD280" s="29">
        <v>0.15429173108798461</v>
      </c>
      <c r="AE280" s="29">
        <v>0.15455419688717142</v>
      </c>
      <c r="AF280" s="29">
        <v>0.15481666268635824</v>
      </c>
      <c r="AG280" s="29">
        <v>0.15507912848554506</v>
      </c>
      <c r="AH280" s="29">
        <v>0.15534159428473188</v>
      </c>
      <c r="AI280" s="29">
        <v>0.15560406008391869</v>
      </c>
      <c r="AJ280" s="29">
        <v>0.15586652588310551</v>
      </c>
      <c r="AK280" s="29">
        <v>0.15612899168229233</v>
      </c>
      <c r="AL280" s="29">
        <v>0.15639145748147906</v>
      </c>
    </row>
    <row r="281" spans="1:38" ht="14.25" hidden="1" customHeight="1" x14ac:dyDescent="0.2">
      <c r="A281" s="5"/>
      <c r="B281" s="5" t="s">
        <v>510</v>
      </c>
      <c r="C281" s="28" t="s">
        <v>88</v>
      </c>
      <c r="D281" s="5" t="s">
        <v>95</v>
      </c>
      <c r="E281" s="28">
        <v>30</v>
      </c>
      <c r="F281" s="5" t="s">
        <v>487</v>
      </c>
      <c r="G281" s="5" t="s">
        <v>131</v>
      </c>
      <c r="H281" s="29" t="s">
        <v>508</v>
      </c>
      <c r="I281" s="29">
        <v>0.14990328410944515</v>
      </c>
      <c r="J281" s="29">
        <v>0.14990328410944515</v>
      </c>
      <c r="K281" s="29">
        <v>0.14990328410944515</v>
      </c>
      <c r="L281" s="29">
        <v>0.14990328410944515</v>
      </c>
      <c r="M281" s="29">
        <v>0.14990328410944515</v>
      </c>
      <c r="N281" s="29">
        <v>0.14990328410944515</v>
      </c>
      <c r="O281" s="29">
        <v>0.14990328410944515</v>
      </c>
      <c r="P281" s="29">
        <v>0.14990328410944515</v>
      </c>
      <c r="Q281" s="29">
        <v>0.14990328410944515</v>
      </c>
      <c r="R281" s="29">
        <v>0.14990328410944515</v>
      </c>
      <c r="S281" s="29">
        <v>0.14990328410944515</v>
      </c>
      <c r="T281" s="29">
        <v>0.14990328410944515</v>
      </c>
      <c r="U281" s="29">
        <v>0.14990328410944515</v>
      </c>
      <c r="V281" s="29">
        <v>0.14990328410944515</v>
      </c>
      <c r="W281" s="29">
        <v>0.14990328410944515</v>
      </c>
      <c r="X281" s="29">
        <v>0.15007336320172726</v>
      </c>
      <c r="Y281" s="29">
        <v>0.15024344229400938</v>
      </c>
      <c r="Z281" s="29">
        <v>0.15041352138629149</v>
      </c>
      <c r="AA281" s="29">
        <v>0.15058360047857361</v>
      </c>
      <c r="AB281" s="29">
        <v>0.15075367957085573</v>
      </c>
      <c r="AC281" s="29">
        <v>0.15092375866313784</v>
      </c>
      <c r="AD281" s="29">
        <v>0.15109383775541996</v>
      </c>
      <c r="AE281" s="29">
        <v>0.15126391684770207</v>
      </c>
      <c r="AF281" s="29">
        <v>0.15143399593998419</v>
      </c>
      <c r="AG281" s="29">
        <v>0.15160407503226631</v>
      </c>
      <c r="AH281" s="29">
        <v>0.15177415412454842</v>
      </c>
      <c r="AI281" s="29">
        <v>0.15194423321683054</v>
      </c>
      <c r="AJ281" s="29">
        <v>0.15211431230911265</v>
      </c>
      <c r="AK281" s="29">
        <v>0.15228439140139477</v>
      </c>
      <c r="AL281" s="29">
        <v>0.15245447049367689</v>
      </c>
    </row>
    <row r="282" spans="1:38" ht="14.25" hidden="1" customHeight="1" x14ac:dyDescent="0.2">
      <c r="A282" s="5"/>
      <c r="B282" s="5" t="s">
        <v>511</v>
      </c>
      <c r="C282" s="28" t="s">
        <v>88</v>
      </c>
      <c r="D282" s="5" t="s">
        <v>89</v>
      </c>
      <c r="E282" s="28">
        <v>30</v>
      </c>
      <c r="F282" s="5" t="s">
        <v>487</v>
      </c>
      <c r="G282" s="5" t="s">
        <v>136</v>
      </c>
      <c r="H282" s="29" t="s">
        <v>512</v>
      </c>
      <c r="I282" s="29">
        <v>0.14406981305058436</v>
      </c>
      <c r="J282" s="29">
        <v>0.14445744626160617</v>
      </c>
      <c r="K282" s="29">
        <v>0.14484507947262798</v>
      </c>
      <c r="L282" s="29">
        <v>0.14523271268364979</v>
      </c>
      <c r="M282" s="29">
        <v>0.1456203458946716</v>
      </c>
      <c r="N282" s="29">
        <v>0.14600797910569341</v>
      </c>
      <c r="O282" s="29">
        <v>0.14639561231671522</v>
      </c>
      <c r="P282" s="29">
        <v>0.14678324552773703</v>
      </c>
      <c r="Q282" s="29">
        <v>0.14717087873875884</v>
      </c>
      <c r="R282" s="29">
        <v>0.14755851194978065</v>
      </c>
      <c r="S282" s="29">
        <v>0.14794614516080246</v>
      </c>
      <c r="T282" s="29">
        <v>0.14833377837182427</v>
      </c>
      <c r="U282" s="29">
        <v>0.14872141158284607</v>
      </c>
      <c r="V282" s="29">
        <v>0.14910904479386788</v>
      </c>
      <c r="W282" s="29">
        <v>0.14949667800488989</v>
      </c>
      <c r="X282" s="29">
        <v>0.14949667800488989</v>
      </c>
      <c r="Y282" s="29">
        <v>0.14949667800488989</v>
      </c>
      <c r="Z282" s="29">
        <v>0.14949667800488989</v>
      </c>
      <c r="AA282" s="29">
        <v>0.14949667800488989</v>
      </c>
      <c r="AB282" s="29">
        <v>0.14949667800488989</v>
      </c>
      <c r="AC282" s="29">
        <v>0.14949667800488989</v>
      </c>
      <c r="AD282" s="29">
        <v>0.14949667800488989</v>
      </c>
      <c r="AE282" s="29">
        <v>0.14949667800488989</v>
      </c>
      <c r="AF282" s="29">
        <v>0.14949667800488989</v>
      </c>
      <c r="AG282" s="29">
        <v>0.14949667800488989</v>
      </c>
      <c r="AH282" s="29">
        <v>0.14949667800488989</v>
      </c>
      <c r="AI282" s="29">
        <v>0.14949667800488989</v>
      </c>
      <c r="AJ282" s="29">
        <v>0.14949667800488989</v>
      </c>
      <c r="AK282" s="29">
        <v>0.14949667800488989</v>
      </c>
      <c r="AL282" s="29">
        <v>0.14949667800488989</v>
      </c>
    </row>
    <row r="283" spans="1:38" ht="14.25" customHeight="1" x14ac:dyDescent="0.2">
      <c r="A283" s="26"/>
      <c r="B283" s="5" t="s">
        <v>513</v>
      </c>
      <c r="C283" s="28" t="s">
        <v>88</v>
      </c>
      <c r="D283" s="5" t="s">
        <v>93</v>
      </c>
      <c r="E283" s="28">
        <v>30</v>
      </c>
      <c r="F283" s="5" t="s">
        <v>487</v>
      </c>
      <c r="G283" s="5" t="s">
        <v>136</v>
      </c>
      <c r="H283" s="29" t="s">
        <v>512</v>
      </c>
      <c r="I283" s="29">
        <v>0.14359938576070616</v>
      </c>
      <c r="J283" s="29">
        <v>0.14375180532678888</v>
      </c>
      <c r="K283" s="29">
        <v>0.14390422489287161</v>
      </c>
      <c r="L283" s="29">
        <v>0.14405664445895433</v>
      </c>
      <c r="M283" s="29">
        <v>0.14420906402503705</v>
      </c>
      <c r="N283" s="29">
        <v>0.14436148359111978</v>
      </c>
      <c r="O283" s="29">
        <v>0.1445139031572025</v>
      </c>
      <c r="P283" s="29">
        <v>0.14466632272328522</v>
      </c>
      <c r="Q283" s="29">
        <v>0.14481874228936795</v>
      </c>
      <c r="R283" s="29">
        <v>0.14497116185545067</v>
      </c>
      <c r="S283" s="29">
        <v>0.14512358142153339</v>
      </c>
      <c r="T283" s="29">
        <v>0.14527600098761612</v>
      </c>
      <c r="U283" s="29">
        <v>0.14542842055369884</v>
      </c>
      <c r="V283" s="29">
        <v>0.14558084011978156</v>
      </c>
      <c r="W283" s="29">
        <v>0.14573325968586431</v>
      </c>
      <c r="X283" s="29">
        <v>0.14598415424046601</v>
      </c>
      <c r="Y283" s="29">
        <v>0.14623504879506771</v>
      </c>
      <c r="Z283" s="29">
        <v>0.14648594334966941</v>
      </c>
      <c r="AA283" s="29">
        <v>0.14673683790427111</v>
      </c>
      <c r="AB283" s="29">
        <v>0.14698773245887281</v>
      </c>
      <c r="AC283" s="29">
        <v>0.14723862701347451</v>
      </c>
      <c r="AD283" s="29">
        <v>0.14748952156807621</v>
      </c>
      <c r="AE283" s="29">
        <v>0.14774041612267791</v>
      </c>
      <c r="AF283" s="29">
        <v>0.14799131067727961</v>
      </c>
      <c r="AG283" s="29">
        <v>0.14824220523188131</v>
      </c>
      <c r="AH283" s="29">
        <v>0.14849309978648301</v>
      </c>
      <c r="AI283" s="29">
        <v>0.14874399434108471</v>
      </c>
      <c r="AJ283" s="29">
        <v>0.14899488889568641</v>
      </c>
      <c r="AK283" s="29">
        <v>0.14924578345028811</v>
      </c>
      <c r="AL283" s="29">
        <v>0.14949667800488989</v>
      </c>
    </row>
    <row r="284" spans="1:38" ht="14.25" hidden="1" customHeight="1" x14ac:dyDescent="0.2">
      <c r="A284" s="5"/>
      <c r="B284" s="5" t="s">
        <v>514</v>
      </c>
      <c r="C284" s="28" t="s">
        <v>88</v>
      </c>
      <c r="D284" s="5" t="s">
        <v>95</v>
      </c>
      <c r="E284" s="28">
        <v>30</v>
      </c>
      <c r="F284" s="5" t="s">
        <v>487</v>
      </c>
      <c r="G284" s="5" t="s">
        <v>136</v>
      </c>
      <c r="H284" s="29" t="s">
        <v>512</v>
      </c>
      <c r="I284" s="29">
        <v>0.14329454662854071</v>
      </c>
      <c r="J284" s="29">
        <v>0.14329454662854071</v>
      </c>
      <c r="K284" s="29">
        <v>0.14329454662854071</v>
      </c>
      <c r="L284" s="29">
        <v>0.14329454662854071</v>
      </c>
      <c r="M284" s="29">
        <v>0.14329454662854071</v>
      </c>
      <c r="N284" s="29">
        <v>0.14329454662854071</v>
      </c>
      <c r="O284" s="29">
        <v>0.14329454662854071</v>
      </c>
      <c r="P284" s="29">
        <v>0.14329454662854071</v>
      </c>
      <c r="Q284" s="29">
        <v>0.14329454662854071</v>
      </c>
      <c r="R284" s="29">
        <v>0.14329454662854071</v>
      </c>
      <c r="S284" s="29">
        <v>0.14329454662854071</v>
      </c>
      <c r="T284" s="29">
        <v>0.14329454662854071</v>
      </c>
      <c r="U284" s="29">
        <v>0.14329454662854071</v>
      </c>
      <c r="V284" s="29">
        <v>0.14329454662854071</v>
      </c>
      <c r="W284" s="29">
        <v>0.14329454662854071</v>
      </c>
      <c r="X284" s="29">
        <v>0.14345712749902895</v>
      </c>
      <c r="Y284" s="29">
        <v>0.14361970836951718</v>
      </c>
      <c r="Z284" s="29">
        <v>0.14378228924000541</v>
      </c>
      <c r="AA284" s="29">
        <v>0.14394487011049364</v>
      </c>
      <c r="AB284" s="29">
        <v>0.14410745098098188</v>
      </c>
      <c r="AC284" s="29">
        <v>0.14427003185147011</v>
      </c>
      <c r="AD284" s="29">
        <v>0.14443261272195834</v>
      </c>
      <c r="AE284" s="29">
        <v>0.14459519359244657</v>
      </c>
      <c r="AF284" s="29">
        <v>0.14475777446293481</v>
      </c>
      <c r="AG284" s="29">
        <v>0.14492035533342304</v>
      </c>
      <c r="AH284" s="29">
        <v>0.14508293620391127</v>
      </c>
      <c r="AI284" s="29">
        <v>0.1452455170743995</v>
      </c>
      <c r="AJ284" s="29">
        <v>0.14540809794488774</v>
      </c>
      <c r="AK284" s="29">
        <v>0.14557067881537597</v>
      </c>
      <c r="AL284" s="29">
        <v>0.14573325968586431</v>
      </c>
    </row>
    <row r="285" spans="1:38" ht="14.25" hidden="1" customHeight="1" x14ac:dyDescent="0.2">
      <c r="A285" s="5"/>
      <c r="B285" s="5" t="s">
        <v>515</v>
      </c>
      <c r="C285" s="28" t="s">
        <v>88</v>
      </c>
      <c r="D285" s="5" t="s">
        <v>89</v>
      </c>
      <c r="E285" s="28">
        <v>30</v>
      </c>
      <c r="F285" s="5" t="s">
        <v>487</v>
      </c>
      <c r="G285" s="5" t="s">
        <v>102</v>
      </c>
      <c r="H285" s="29" t="s">
        <v>516</v>
      </c>
      <c r="I285" s="29">
        <v>0.13724112345794404</v>
      </c>
      <c r="J285" s="29">
        <v>0.13761038344547222</v>
      </c>
      <c r="K285" s="29">
        <v>0.1379796434330004</v>
      </c>
      <c r="L285" s="29">
        <v>0.13834890342052858</v>
      </c>
      <c r="M285" s="29">
        <v>0.13871816340805676</v>
      </c>
      <c r="N285" s="29">
        <v>0.13908742339558494</v>
      </c>
      <c r="O285" s="29">
        <v>0.13945668338311312</v>
      </c>
      <c r="P285" s="29">
        <v>0.1398259433706413</v>
      </c>
      <c r="Q285" s="29">
        <v>0.14019520335816948</v>
      </c>
      <c r="R285" s="29">
        <v>0.14056446334569767</v>
      </c>
      <c r="S285" s="29">
        <v>0.14093372333322585</v>
      </c>
      <c r="T285" s="29">
        <v>0.14130298332075403</v>
      </c>
      <c r="U285" s="29">
        <v>0.14167224330828221</v>
      </c>
      <c r="V285" s="29">
        <v>0.14204150329581039</v>
      </c>
      <c r="W285" s="29">
        <v>0.14241076328333849</v>
      </c>
      <c r="X285" s="29">
        <v>0.14241076328333849</v>
      </c>
      <c r="Y285" s="29">
        <v>0.14241076328333849</v>
      </c>
      <c r="Z285" s="29">
        <v>0.14241076328333849</v>
      </c>
      <c r="AA285" s="29">
        <v>0.14241076328333849</v>
      </c>
      <c r="AB285" s="29">
        <v>0.14241076328333849</v>
      </c>
      <c r="AC285" s="29">
        <v>0.14241076328333849</v>
      </c>
      <c r="AD285" s="29">
        <v>0.14241076328333849</v>
      </c>
      <c r="AE285" s="29">
        <v>0.14241076328333849</v>
      </c>
      <c r="AF285" s="29">
        <v>0.14241076328333849</v>
      </c>
      <c r="AG285" s="29">
        <v>0.14241076328333849</v>
      </c>
      <c r="AH285" s="29">
        <v>0.14241076328333849</v>
      </c>
      <c r="AI285" s="29">
        <v>0.14241076328333849</v>
      </c>
      <c r="AJ285" s="29">
        <v>0.14241076328333849</v>
      </c>
      <c r="AK285" s="29">
        <v>0.14241076328333849</v>
      </c>
      <c r="AL285" s="29">
        <v>0.14241076328333849</v>
      </c>
    </row>
    <row r="286" spans="1:38" ht="14.25" customHeight="1" x14ac:dyDescent="0.2">
      <c r="A286" s="26"/>
      <c r="B286" s="5" t="s">
        <v>517</v>
      </c>
      <c r="C286" s="28" t="s">
        <v>88</v>
      </c>
      <c r="D286" s="5" t="s">
        <v>93</v>
      </c>
      <c r="E286" s="28">
        <v>30</v>
      </c>
      <c r="F286" s="5" t="s">
        <v>487</v>
      </c>
      <c r="G286" s="5" t="s">
        <v>102</v>
      </c>
      <c r="H286" s="29" t="s">
        <v>516</v>
      </c>
      <c r="I286" s="29">
        <v>0.13679299370472853</v>
      </c>
      <c r="J286" s="29">
        <v>0.13693818881564895</v>
      </c>
      <c r="K286" s="29">
        <v>0.13708338392656938</v>
      </c>
      <c r="L286" s="29">
        <v>0.13722857903748981</v>
      </c>
      <c r="M286" s="29">
        <v>0.13737377414841023</v>
      </c>
      <c r="N286" s="29">
        <v>0.13751896925933066</v>
      </c>
      <c r="O286" s="29">
        <v>0.13766416437025109</v>
      </c>
      <c r="P286" s="29">
        <v>0.13780935948117151</v>
      </c>
      <c r="Q286" s="29">
        <v>0.13795455459209194</v>
      </c>
      <c r="R286" s="29">
        <v>0.13809974970301236</v>
      </c>
      <c r="S286" s="29">
        <v>0.13824494481393279</v>
      </c>
      <c r="T286" s="29">
        <v>0.13839013992485322</v>
      </c>
      <c r="U286" s="29">
        <v>0.13853533503577364</v>
      </c>
      <c r="V286" s="29">
        <v>0.13868053014669407</v>
      </c>
      <c r="W286" s="29">
        <v>0.13882572525761461</v>
      </c>
      <c r="X286" s="29">
        <v>0.13906472779266288</v>
      </c>
      <c r="Y286" s="29">
        <v>0.13930373032771115</v>
      </c>
      <c r="Z286" s="29">
        <v>0.13954273286275942</v>
      </c>
      <c r="AA286" s="29">
        <v>0.13978173539780769</v>
      </c>
      <c r="AB286" s="29">
        <v>0.14002073793285597</v>
      </c>
      <c r="AC286" s="29">
        <v>0.14025974046790424</v>
      </c>
      <c r="AD286" s="29">
        <v>0.14049874300295251</v>
      </c>
      <c r="AE286" s="29">
        <v>0.14073774553800078</v>
      </c>
      <c r="AF286" s="29">
        <v>0.14097674807304905</v>
      </c>
      <c r="AG286" s="29">
        <v>0.14121575060809732</v>
      </c>
      <c r="AH286" s="29">
        <v>0.1414547531431456</v>
      </c>
      <c r="AI286" s="29">
        <v>0.14169375567819387</v>
      </c>
      <c r="AJ286" s="29">
        <v>0.14193275821324214</v>
      </c>
      <c r="AK286" s="29">
        <v>0.14217176074829041</v>
      </c>
      <c r="AL286" s="29">
        <v>0.14241076328333849</v>
      </c>
    </row>
    <row r="287" spans="1:38" ht="14.25" hidden="1" customHeight="1" x14ac:dyDescent="0.2">
      <c r="A287" s="5"/>
      <c r="B287" s="5" t="s">
        <v>518</v>
      </c>
      <c r="C287" s="28" t="s">
        <v>88</v>
      </c>
      <c r="D287" s="5" t="s">
        <v>95</v>
      </c>
      <c r="E287" s="28">
        <v>30</v>
      </c>
      <c r="F287" s="5" t="s">
        <v>487</v>
      </c>
      <c r="G287" s="5" t="s">
        <v>102</v>
      </c>
      <c r="H287" s="29" t="s">
        <v>516</v>
      </c>
      <c r="I287" s="29">
        <v>0.13650260348288767</v>
      </c>
      <c r="J287" s="29">
        <v>0.13650260348288767</v>
      </c>
      <c r="K287" s="29">
        <v>0.13650260348288767</v>
      </c>
      <c r="L287" s="29">
        <v>0.13650260348288767</v>
      </c>
      <c r="M287" s="29">
        <v>0.13650260348288767</v>
      </c>
      <c r="N287" s="29">
        <v>0.13650260348288767</v>
      </c>
      <c r="O287" s="29">
        <v>0.13650260348288767</v>
      </c>
      <c r="P287" s="29">
        <v>0.13650260348288767</v>
      </c>
      <c r="Q287" s="29">
        <v>0.13650260348288767</v>
      </c>
      <c r="R287" s="29">
        <v>0.13650260348288767</v>
      </c>
      <c r="S287" s="29">
        <v>0.13650260348288767</v>
      </c>
      <c r="T287" s="29">
        <v>0.13650260348288767</v>
      </c>
      <c r="U287" s="29">
        <v>0.13650260348288767</v>
      </c>
      <c r="V287" s="29">
        <v>0.13650260348288767</v>
      </c>
      <c r="W287" s="29">
        <v>0.13650260348288767</v>
      </c>
      <c r="X287" s="29">
        <v>0.13665747826786948</v>
      </c>
      <c r="Y287" s="29">
        <v>0.13681235305285128</v>
      </c>
      <c r="Z287" s="29">
        <v>0.13696722783783308</v>
      </c>
      <c r="AA287" s="29">
        <v>0.13712210262281488</v>
      </c>
      <c r="AB287" s="29">
        <v>0.13727697740779668</v>
      </c>
      <c r="AC287" s="29">
        <v>0.13743185219277848</v>
      </c>
      <c r="AD287" s="29">
        <v>0.13758672697776028</v>
      </c>
      <c r="AE287" s="29">
        <v>0.13774160176274208</v>
      </c>
      <c r="AF287" s="29">
        <v>0.13789647654772388</v>
      </c>
      <c r="AG287" s="29">
        <v>0.13805135133270569</v>
      </c>
      <c r="AH287" s="29">
        <v>0.13820622611768749</v>
      </c>
      <c r="AI287" s="29">
        <v>0.13836110090266929</v>
      </c>
      <c r="AJ287" s="29">
        <v>0.13851597568765109</v>
      </c>
      <c r="AK287" s="29">
        <v>0.13867085047263289</v>
      </c>
      <c r="AL287" s="29">
        <v>0.13882572525761461</v>
      </c>
    </row>
    <row r="288" spans="1:38" ht="14.25" hidden="1" customHeight="1" x14ac:dyDescent="0.2">
      <c r="A288" s="5"/>
      <c r="B288" s="5" t="s">
        <v>519</v>
      </c>
      <c r="C288" s="28" t="s">
        <v>88</v>
      </c>
      <c r="D288" s="5" t="s">
        <v>89</v>
      </c>
      <c r="E288" s="28">
        <v>30</v>
      </c>
      <c r="F288" s="5" t="s">
        <v>487</v>
      </c>
      <c r="G288" s="5" t="s">
        <v>145</v>
      </c>
      <c r="H288" s="29" t="s">
        <v>520</v>
      </c>
      <c r="I288" s="29">
        <v>0.13177817695103008</v>
      </c>
      <c r="J288" s="29">
        <v>0.13213273837366618</v>
      </c>
      <c r="K288" s="29">
        <v>0.13248729979630228</v>
      </c>
      <c r="L288" s="29">
        <v>0.13284186121893837</v>
      </c>
      <c r="M288" s="29">
        <v>0.13319642264157447</v>
      </c>
      <c r="N288" s="29">
        <v>0.13355098406421057</v>
      </c>
      <c r="O288" s="29">
        <v>0.13390554548684666</v>
      </c>
      <c r="P288" s="29">
        <v>0.13426010690948276</v>
      </c>
      <c r="Q288" s="29">
        <v>0.13461466833211885</v>
      </c>
      <c r="R288" s="29">
        <v>0.13496922975475495</v>
      </c>
      <c r="S288" s="29">
        <v>0.13532379117739105</v>
      </c>
      <c r="T288" s="29">
        <v>0.13567835260002714</v>
      </c>
      <c r="U288" s="29">
        <v>0.13603291402266324</v>
      </c>
      <c r="V288" s="29">
        <v>0.13638747544529933</v>
      </c>
      <c r="W288" s="29">
        <v>0.13674203686793523</v>
      </c>
      <c r="X288" s="29">
        <v>0.13674203686793523</v>
      </c>
      <c r="Y288" s="29">
        <v>0.13674203686793523</v>
      </c>
      <c r="Z288" s="29">
        <v>0.13674203686793523</v>
      </c>
      <c r="AA288" s="29">
        <v>0.13674203686793523</v>
      </c>
      <c r="AB288" s="29">
        <v>0.13674203686793523</v>
      </c>
      <c r="AC288" s="29">
        <v>0.13674203686793523</v>
      </c>
      <c r="AD288" s="29">
        <v>0.13674203686793523</v>
      </c>
      <c r="AE288" s="29">
        <v>0.13674203686793523</v>
      </c>
      <c r="AF288" s="29">
        <v>0.13674203686793523</v>
      </c>
      <c r="AG288" s="29">
        <v>0.13674203686793523</v>
      </c>
      <c r="AH288" s="29">
        <v>0.13674203686793523</v>
      </c>
      <c r="AI288" s="29">
        <v>0.13674203686793523</v>
      </c>
      <c r="AJ288" s="29">
        <v>0.13674203686793523</v>
      </c>
      <c r="AK288" s="29">
        <v>0.13674203686793523</v>
      </c>
      <c r="AL288" s="29">
        <v>0.13674203686793523</v>
      </c>
    </row>
    <row r="289" spans="1:38" ht="14.25" customHeight="1" x14ac:dyDescent="0.2">
      <c r="A289" s="26"/>
      <c r="B289" s="5" t="s">
        <v>521</v>
      </c>
      <c r="C289" s="28" t="s">
        <v>88</v>
      </c>
      <c r="D289" s="5" t="s">
        <v>93</v>
      </c>
      <c r="E289" s="28">
        <v>30</v>
      </c>
      <c r="F289" s="5" t="s">
        <v>487</v>
      </c>
      <c r="G289" s="5" t="s">
        <v>145</v>
      </c>
      <c r="H289" s="29" t="s">
        <v>520</v>
      </c>
      <c r="I289" s="29">
        <v>0.13134788521027244</v>
      </c>
      <c r="J289" s="29">
        <v>0.13148730076252971</v>
      </c>
      <c r="K289" s="29">
        <v>0.13162671631478698</v>
      </c>
      <c r="L289" s="29">
        <v>0.13176613186704425</v>
      </c>
      <c r="M289" s="29">
        <v>0.13190554741930152</v>
      </c>
      <c r="N289" s="29">
        <v>0.13204496297155879</v>
      </c>
      <c r="O289" s="29">
        <v>0.13218437852381607</v>
      </c>
      <c r="P289" s="29">
        <v>0.13232379407607334</v>
      </c>
      <c r="Q289" s="29">
        <v>0.13246320962833061</v>
      </c>
      <c r="R289" s="29">
        <v>0.13260262518058788</v>
      </c>
      <c r="S289" s="29">
        <v>0.13274204073284515</v>
      </c>
      <c r="T289" s="29">
        <v>0.13288145628510242</v>
      </c>
      <c r="U289" s="29">
        <v>0.13302087183735969</v>
      </c>
      <c r="V289" s="29">
        <v>0.13316028738961697</v>
      </c>
      <c r="W289" s="29">
        <v>0.13329970294187421</v>
      </c>
      <c r="X289" s="29">
        <v>0.13352919187027829</v>
      </c>
      <c r="Y289" s="29">
        <v>0.13375868079868236</v>
      </c>
      <c r="Z289" s="29">
        <v>0.13398816972708644</v>
      </c>
      <c r="AA289" s="29">
        <v>0.13421765865549051</v>
      </c>
      <c r="AB289" s="29">
        <v>0.13444714758389459</v>
      </c>
      <c r="AC289" s="29">
        <v>0.13467663651229866</v>
      </c>
      <c r="AD289" s="29">
        <v>0.13490612544070274</v>
      </c>
      <c r="AE289" s="29">
        <v>0.13513561436910682</v>
      </c>
      <c r="AF289" s="29">
        <v>0.13536510329751089</v>
      </c>
      <c r="AG289" s="29">
        <v>0.13559459222591497</v>
      </c>
      <c r="AH289" s="29">
        <v>0.13582408115431904</v>
      </c>
      <c r="AI289" s="29">
        <v>0.13605357008272312</v>
      </c>
      <c r="AJ289" s="29">
        <v>0.13628305901112719</v>
      </c>
      <c r="AK289" s="29">
        <v>0.13651254793953127</v>
      </c>
      <c r="AL289" s="29">
        <v>0.13674203686793523</v>
      </c>
    </row>
    <row r="290" spans="1:38" ht="14.25" hidden="1" customHeight="1" x14ac:dyDescent="0.2">
      <c r="A290" s="5"/>
      <c r="B290" s="5" t="s">
        <v>522</v>
      </c>
      <c r="C290" s="28" t="s">
        <v>88</v>
      </c>
      <c r="D290" s="5" t="s">
        <v>95</v>
      </c>
      <c r="E290" s="28">
        <v>30</v>
      </c>
      <c r="F290" s="5" t="s">
        <v>487</v>
      </c>
      <c r="G290" s="5" t="s">
        <v>145</v>
      </c>
      <c r="H290" s="29" t="s">
        <v>520</v>
      </c>
      <c r="I290" s="29">
        <v>0.13106905410575789</v>
      </c>
      <c r="J290" s="29">
        <v>0.13106905410575789</v>
      </c>
      <c r="K290" s="29">
        <v>0.13106905410575789</v>
      </c>
      <c r="L290" s="29">
        <v>0.13106905410575789</v>
      </c>
      <c r="M290" s="29">
        <v>0.13106905410575789</v>
      </c>
      <c r="N290" s="29">
        <v>0.13106905410575789</v>
      </c>
      <c r="O290" s="29">
        <v>0.13106905410575789</v>
      </c>
      <c r="P290" s="29">
        <v>0.13106905410575789</v>
      </c>
      <c r="Q290" s="29">
        <v>0.13106905410575789</v>
      </c>
      <c r="R290" s="29">
        <v>0.13106905410575789</v>
      </c>
      <c r="S290" s="29">
        <v>0.13106905410575789</v>
      </c>
      <c r="T290" s="29">
        <v>0.13106905410575789</v>
      </c>
      <c r="U290" s="29">
        <v>0.13106905410575789</v>
      </c>
      <c r="V290" s="29">
        <v>0.13106905410575789</v>
      </c>
      <c r="W290" s="29">
        <v>0.13106905410575789</v>
      </c>
      <c r="X290" s="29">
        <v>0.13121776402816565</v>
      </c>
      <c r="Y290" s="29">
        <v>0.13136647395057341</v>
      </c>
      <c r="Z290" s="29">
        <v>0.13151518387298117</v>
      </c>
      <c r="AA290" s="29">
        <v>0.13166389379538893</v>
      </c>
      <c r="AB290" s="29">
        <v>0.13181260371779668</v>
      </c>
      <c r="AC290" s="29">
        <v>0.13196131364020444</v>
      </c>
      <c r="AD290" s="29">
        <v>0.1321100235626122</v>
      </c>
      <c r="AE290" s="29">
        <v>0.13225873348501996</v>
      </c>
      <c r="AF290" s="29">
        <v>0.13240744340742772</v>
      </c>
      <c r="AG290" s="29">
        <v>0.13255615332983547</v>
      </c>
      <c r="AH290" s="29">
        <v>0.13270486325224323</v>
      </c>
      <c r="AI290" s="29">
        <v>0.13285357317465099</v>
      </c>
      <c r="AJ290" s="29">
        <v>0.13300228309705875</v>
      </c>
      <c r="AK290" s="29">
        <v>0.13315099301946651</v>
      </c>
      <c r="AL290" s="29">
        <v>0.13329970294187421</v>
      </c>
    </row>
    <row r="291" spans="1:38" ht="14.25" hidden="1" customHeight="1" x14ac:dyDescent="0.2">
      <c r="A291" s="5"/>
      <c r="B291" s="5" t="s">
        <v>523</v>
      </c>
      <c r="C291" s="28" t="s">
        <v>88</v>
      </c>
      <c r="D291" s="5" t="s">
        <v>89</v>
      </c>
      <c r="E291" s="28">
        <v>30</v>
      </c>
      <c r="F291" s="5" t="s">
        <v>487</v>
      </c>
      <c r="G291" s="5" t="s">
        <v>150</v>
      </c>
      <c r="H291" s="29" t="s">
        <v>524</v>
      </c>
      <c r="I291" s="29">
        <v>0.12030795706806317</v>
      </c>
      <c r="J291" s="29">
        <v>0.12063165679892487</v>
      </c>
      <c r="K291" s="29">
        <v>0.12095535652978658</v>
      </c>
      <c r="L291" s="29">
        <v>0.12127905626064828</v>
      </c>
      <c r="M291" s="29">
        <v>0.12160275599150998</v>
      </c>
      <c r="N291" s="29">
        <v>0.12192645572237168</v>
      </c>
      <c r="O291" s="29">
        <v>0.12225015545323338</v>
      </c>
      <c r="P291" s="29">
        <v>0.12257385518409508</v>
      </c>
      <c r="Q291" s="29">
        <v>0.12289755491495678</v>
      </c>
      <c r="R291" s="29">
        <v>0.12322125464581848</v>
      </c>
      <c r="S291" s="29">
        <v>0.12354495437668019</v>
      </c>
      <c r="T291" s="29">
        <v>0.12386865410754189</v>
      </c>
      <c r="U291" s="29">
        <v>0.12419235383840359</v>
      </c>
      <c r="V291" s="29">
        <v>0.12451605356926529</v>
      </c>
      <c r="W291" s="29">
        <v>0.12483975330012691</v>
      </c>
      <c r="X291" s="29">
        <v>0.12483975330012691</v>
      </c>
      <c r="Y291" s="29">
        <v>0.12483975330012691</v>
      </c>
      <c r="Z291" s="29">
        <v>0.12483975330012691</v>
      </c>
      <c r="AA291" s="29">
        <v>0.12483975330012691</v>
      </c>
      <c r="AB291" s="29">
        <v>0.12483975330012691</v>
      </c>
      <c r="AC291" s="29">
        <v>0.12483975330012691</v>
      </c>
      <c r="AD291" s="29">
        <v>0.12483975330012691</v>
      </c>
      <c r="AE291" s="29">
        <v>0.12483975330012691</v>
      </c>
      <c r="AF291" s="29">
        <v>0.12483975330012691</v>
      </c>
      <c r="AG291" s="29">
        <v>0.12483975330012691</v>
      </c>
      <c r="AH291" s="29">
        <v>0.12483975330012691</v>
      </c>
      <c r="AI291" s="29">
        <v>0.12483975330012691</v>
      </c>
      <c r="AJ291" s="29">
        <v>0.12483975330012691</v>
      </c>
      <c r="AK291" s="29">
        <v>0.12483975330012691</v>
      </c>
      <c r="AL291" s="29">
        <v>0.12483975330012691</v>
      </c>
    </row>
    <row r="292" spans="1:38" ht="14.25" customHeight="1" x14ac:dyDescent="0.2">
      <c r="A292" s="26"/>
      <c r="B292" s="5" t="s">
        <v>525</v>
      </c>
      <c r="C292" s="28" t="s">
        <v>88</v>
      </c>
      <c r="D292" s="5" t="s">
        <v>93</v>
      </c>
      <c r="E292" s="28">
        <v>30</v>
      </c>
      <c r="F292" s="5" t="s">
        <v>487</v>
      </c>
      <c r="G292" s="5" t="s">
        <v>150</v>
      </c>
      <c r="H292" s="29" t="s">
        <v>524</v>
      </c>
      <c r="I292" s="29">
        <v>0.11991511872812279</v>
      </c>
      <c r="J292" s="29">
        <v>0.12004239928901429</v>
      </c>
      <c r="K292" s="29">
        <v>0.1201696798499058</v>
      </c>
      <c r="L292" s="29">
        <v>0.12029696041079731</v>
      </c>
      <c r="M292" s="29">
        <v>0.12042424097168881</v>
      </c>
      <c r="N292" s="29">
        <v>0.12055152153258032</v>
      </c>
      <c r="O292" s="29">
        <v>0.12067880209347183</v>
      </c>
      <c r="P292" s="29">
        <v>0.12080608265436334</v>
      </c>
      <c r="Q292" s="29">
        <v>0.12093336321525484</v>
      </c>
      <c r="R292" s="29">
        <v>0.12106064377614635</v>
      </c>
      <c r="S292" s="29">
        <v>0.12118792433703786</v>
      </c>
      <c r="T292" s="29">
        <v>0.12131520489792937</v>
      </c>
      <c r="U292" s="29">
        <v>0.12144248545882087</v>
      </c>
      <c r="V292" s="29">
        <v>0.12156976601971238</v>
      </c>
      <c r="W292" s="29">
        <v>0.12169704658060394</v>
      </c>
      <c r="X292" s="29">
        <v>0.12190656036190547</v>
      </c>
      <c r="Y292" s="29">
        <v>0.12211607414320701</v>
      </c>
      <c r="Z292" s="29">
        <v>0.12232558792450854</v>
      </c>
      <c r="AA292" s="29">
        <v>0.12253510170581007</v>
      </c>
      <c r="AB292" s="29">
        <v>0.1227446154871116</v>
      </c>
      <c r="AC292" s="29">
        <v>0.12295412926841313</v>
      </c>
      <c r="AD292" s="29">
        <v>0.12316364304971467</v>
      </c>
      <c r="AE292" s="29">
        <v>0.1233731568310162</v>
      </c>
      <c r="AF292" s="29">
        <v>0.12358267061231773</v>
      </c>
      <c r="AG292" s="29">
        <v>0.12379218439361926</v>
      </c>
      <c r="AH292" s="29">
        <v>0.12400169817492079</v>
      </c>
      <c r="AI292" s="29">
        <v>0.12421121195622233</v>
      </c>
      <c r="AJ292" s="29">
        <v>0.12442072573752386</v>
      </c>
      <c r="AK292" s="29">
        <v>0.12463023951882539</v>
      </c>
      <c r="AL292" s="29">
        <v>0.12483975330012691</v>
      </c>
    </row>
    <row r="293" spans="1:38" ht="14.25" hidden="1" customHeight="1" x14ac:dyDescent="0.2">
      <c r="A293" s="5"/>
      <c r="B293" s="5" t="s">
        <v>526</v>
      </c>
      <c r="C293" s="28" t="s">
        <v>88</v>
      </c>
      <c r="D293" s="5" t="s">
        <v>95</v>
      </c>
      <c r="E293" s="28">
        <v>30</v>
      </c>
      <c r="F293" s="5" t="s">
        <v>487</v>
      </c>
      <c r="G293" s="5" t="s">
        <v>150</v>
      </c>
      <c r="H293" s="29" t="s">
        <v>524</v>
      </c>
      <c r="I293" s="29">
        <v>0.11966055760633977</v>
      </c>
      <c r="J293" s="29">
        <v>0.11966055760633977</v>
      </c>
      <c r="K293" s="29">
        <v>0.11966055760633977</v>
      </c>
      <c r="L293" s="29">
        <v>0.11966055760633977</v>
      </c>
      <c r="M293" s="29">
        <v>0.11966055760633977</v>
      </c>
      <c r="N293" s="29">
        <v>0.11966055760633977</v>
      </c>
      <c r="O293" s="29">
        <v>0.11966055760633977</v>
      </c>
      <c r="P293" s="29">
        <v>0.11966055760633977</v>
      </c>
      <c r="Q293" s="29">
        <v>0.11966055760633977</v>
      </c>
      <c r="R293" s="29">
        <v>0.11966055760633977</v>
      </c>
      <c r="S293" s="29">
        <v>0.11966055760633977</v>
      </c>
      <c r="T293" s="29">
        <v>0.11966055760633977</v>
      </c>
      <c r="U293" s="29">
        <v>0.11966055760633977</v>
      </c>
      <c r="V293" s="29">
        <v>0.11966055760633977</v>
      </c>
      <c r="W293" s="29">
        <v>0.11966055760633977</v>
      </c>
      <c r="X293" s="29">
        <v>0.11979632353795738</v>
      </c>
      <c r="Y293" s="29">
        <v>0.119932089469575</v>
      </c>
      <c r="Z293" s="29">
        <v>0.12006785540119261</v>
      </c>
      <c r="AA293" s="29">
        <v>0.12020362133281022</v>
      </c>
      <c r="AB293" s="29">
        <v>0.12033938726442783</v>
      </c>
      <c r="AC293" s="29">
        <v>0.12047515319604545</v>
      </c>
      <c r="AD293" s="29">
        <v>0.12061091912766306</v>
      </c>
      <c r="AE293" s="29">
        <v>0.12074668505928067</v>
      </c>
      <c r="AF293" s="29">
        <v>0.12088245099089828</v>
      </c>
      <c r="AG293" s="29">
        <v>0.12101821692251589</v>
      </c>
      <c r="AH293" s="29">
        <v>0.12115398285413351</v>
      </c>
      <c r="AI293" s="29">
        <v>0.12128974878575112</v>
      </c>
      <c r="AJ293" s="29">
        <v>0.12142551471736873</v>
      </c>
      <c r="AK293" s="29">
        <v>0.12156128064898634</v>
      </c>
      <c r="AL293" s="29">
        <v>0.12169704658060394</v>
      </c>
    </row>
    <row r="294" spans="1:38" ht="14.25" hidden="1" customHeight="1" x14ac:dyDescent="0.2">
      <c r="A294" s="5"/>
      <c r="B294" s="5" t="s">
        <v>527</v>
      </c>
      <c r="C294" s="28" t="s">
        <v>88</v>
      </c>
      <c r="D294" s="5" t="s">
        <v>89</v>
      </c>
      <c r="E294" s="28">
        <v>30</v>
      </c>
      <c r="F294" s="5" t="s">
        <v>73</v>
      </c>
      <c r="G294" s="5" t="s">
        <v>528</v>
      </c>
      <c r="H294" s="29" t="s">
        <v>529</v>
      </c>
      <c r="I294" s="29">
        <v>0.9</v>
      </c>
      <c r="J294" s="29">
        <v>0.9</v>
      </c>
      <c r="K294" s="29">
        <v>0.9</v>
      </c>
      <c r="L294" s="29">
        <v>0.9</v>
      </c>
      <c r="M294" s="29">
        <v>0.9</v>
      </c>
      <c r="N294" s="29">
        <v>0.9</v>
      </c>
      <c r="O294" s="29">
        <v>0.9</v>
      </c>
      <c r="P294" s="29">
        <v>0.9</v>
      </c>
      <c r="Q294" s="29">
        <v>0.9</v>
      </c>
      <c r="R294" s="29">
        <v>0.9</v>
      </c>
      <c r="S294" s="29">
        <v>0.9</v>
      </c>
      <c r="T294" s="29">
        <v>0.9</v>
      </c>
      <c r="U294" s="29">
        <v>0.9</v>
      </c>
      <c r="V294" s="29">
        <v>0.9</v>
      </c>
      <c r="W294" s="29">
        <v>0.9</v>
      </c>
      <c r="X294" s="29">
        <v>0.9</v>
      </c>
      <c r="Y294" s="29">
        <v>0.9</v>
      </c>
      <c r="Z294" s="29">
        <v>0.9</v>
      </c>
      <c r="AA294" s="29">
        <v>0.9</v>
      </c>
      <c r="AB294" s="29">
        <v>0.9</v>
      </c>
      <c r="AC294" s="29">
        <v>0.9</v>
      </c>
      <c r="AD294" s="29">
        <v>0.9</v>
      </c>
      <c r="AE294" s="29">
        <v>0.9</v>
      </c>
      <c r="AF294" s="29">
        <v>0.9</v>
      </c>
      <c r="AG294" s="29">
        <v>0.9</v>
      </c>
      <c r="AH294" s="29">
        <v>0.9</v>
      </c>
      <c r="AI294" s="29">
        <v>0.9</v>
      </c>
      <c r="AJ294" s="29">
        <v>0.9</v>
      </c>
      <c r="AK294" s="29">
        <v>0.9</v>
      </c>
      <c r="AL294" s="29">
        <v>0.9</v>
      </c>
    </row>
    <row r="295" spans="1:38" ht="14.25" customHeight="1" x14ac:dyDescent="0.2">
      <c r="A295" s="26"/>
      <c r="B295" s="5" t="s">
        <v>530</v>
      </c>
      <c r="C295" s="28" t="s">
        <v>88</v>
      </c>
      <c r="D295" s="5" t="s">
        <v>93</v>
      </c>
      <c r="E295" s="28">
        <v>30</v>
      </c>
      <c r="F295" s="5" t="s">
        <v>73</v>
      </c>
      <c r="G295" s="5" t="s">
        <v>528</v>
      </c>
      <c r="H295" s="29" t="s">
        <v>529</v>
      </c>
      <c r="I295" s="29">
        <v>0.9</v>
      </c>
      <c r="J295" s="29">
        <v>0.9</v>
      </c>
      <c r="K295" s="29">
        <v>0.9</v>
      </c>
      <c r="L295" s="29">
        <v>0.9</v>
      </c>
      <c r="M295" s="29">
        <v>0.9</v>
      </c>
      <c r="N295" s="29">
        <v>0.9</v>
      </c>
      <c r="O295" s="29">
        <v>0.9</v>
      </c>
      <c r="P295" s="29">
        <v>0.9</v>
      </c>
      <c r="Q295" s="29">
        <v>0.9</v>
      </c>
      <c r="R295" s="29">
        <v>0.9</v>
      </c>
      <c r="S295" s="29">
        <v>0.9</v>
      </c>
      <c r="T295" s="29">
        <v>0.9</v>
      </c>
      <c r="U295" s="29">
        <v>0.9</v>
      </c>
      <c r="V295" s="29">
        <v>0.9</v>
      </c>
      <c r="W295" s="29">
        <v>0.9</v>
      </c>
      <c r="X295" s="29">
        <v>0.9</v>
      </c>
      <c r="Y295" s="29">
        <v>0.9</v>
      </c>
      <c r="Z295" s="29">
        <v>0.9</v>
      </c>
      <c r="AA295" s="29">
        <v>0.9</v>
      </c>
      <c r="AB295" s="29">
        <v>0.9</v>
      </c>
      <c r="AC295" s="29">
        <v>0.9</v>
      </c>
      <c r="AD295" s="29">
        <v>0.9</v>
      </c>
      <c r="AE295" s="29">
        <v>0.9</v>
      </c>
      <c r="AF295" s="29">
        <v>0.9</v>
      </c>
      <c r="AG295" s="29">
        <v>0.9</v>
      </c>
      <c r="AH295" s="29">
        <v>0.9</v>
      </c>
      <c r="AI295" s="29">
        <v>0.9</v>
      </c>
      <c r="AJ295" s="29">
        <v>0.9</v>
      </c>
      <c r="AK295" s="29">
        <v>0.9</v>
      </c>
      <c r="AL295" s="29">
        <v>0.9</v>
      </c>
    </row>
    <row r="296" spans="1:38" ht="14.25" hidden="1" customHeight="1" x14ac:dyDescent="0.2">
      <c r="A296" s="5"/>
      <c r="B296" s="5" t="s">
        <v>531</v>
      </c>
      <c r="C296" s="28" t="s">
        <v>88</v>
      </c>
      <c r="D296" s="5" t="s">
        <v>95</v>
      </c>
      <c r="E296" s="28">
        <v>30</v>
      </c>
      <c r="F296" s="5" t="s">
        <v>73</v>
      </c>
      <c r="G296" s="5" t="s">
        <v>528</v>
      </c>
      <c r="H296" s="29" t="s">
        <v>529</v>
      </c>
      <c r="I296" s="29">
        <v>0.9</v>
      </c>
      <c r="J296" s="29">
        <v>0.9</v>
      </c>
      <c r="K296" s="29">
        <v>0.9</v>
      </c>
      <c r="L296" s="29">
        <v>0.9</v>
      </c>
      <c r="M296" s="29">
        <v>0.9</v>
      </c>
      <c r="N296" s="29">
        <v>0.9</v>
      </c>
      <c r="O296" s="29">
        <v>0.9</v>
      </c>
      <c r="P296" s="29">
        <v>0.9</v>
      </c>
      <c r="Q296" s="29">
        <v>0.9</v>
      </c>
      <c r="R296" s="29">
        <v>0.9</v>
      </c>
      <c r="S296" s="29">
        <v>0.9</v>
      </c>
      <c r="T296" s="29">
        <v>0.9</v>
      </c>
      <c r="U296" s="29">
        <v>0.9</v>
      </c>
      <c r="V296" s="29">
        <v>0.9</v>
      </c>
      <c r="W296" s="29">
        <v>0.9</v>
      </c>
      <c r="X296" s="29">
        <v>0.9</v>
      </c>
      <c r="Y296" s="29">
        <v>0.9</v>
      </c>
      <c r="Z296" s="29">
        <v>0.9</v>
      </c>
      <c r="AA296" s="29">
        <v>0.9</v>
      </c>
      <c r="AB296" s="29">
        <v>0.9</v>
      </c>
      <c r="AC296" s="29">
        <v>0.9</v>
      </c>
      <c r="AD296" s="29">
        <v>0.9</v>
      </c>
      <c r="AE296" s="29">
        <v>0.9</v>
      </c>
      <c r="AF296" s="29">
        <v>0.9</v>
      </c>
      <c r="AG296" s="29">
        <v>0.9</v>
      </c>
      <c r="AH296" s="29">
        <v>0.9</v>
      </c>
      <c r="AI296" s="29">
        <v>0.9</v>
      </c>
      <c r="AJ296" s="29">
        <v>0.9</v>
      </c>
      <c r="AK296" s="29">
        <v>0.9</v>
      </c>
      <c r="AL296" s="29">
        <v>0.9</v>
      </c>
    </row>
    <row r="297" spans="1:38" ht="14.25" hidden="1" customHeight="1" x14ac:dyDescent="0.2">
      <c r="A297" s="5"/>
      <c r="B297" s="5" t="s">
        <v>532</v>
      </c>
      <c r="C297" s="28" t="s">
        <v>88</v>
      </c>
      <c r="D297" s="5" t="s">
        <v>89</v>
      </c>
      <c r="E297" s="28">
        <v>30</v>
      </c>
      <c r="F297" s="5" t="s">
        <v>73</v>
      </c>
      <c r="G297" s="5" t="s">
        <v>533</v>
      </c>
      <c r="H297" s="29" t="s">
        <v>534</v>
      </c>
      <c r="I297" s="29">
        <v>0.8</v>
      </c>
      <c r="J297" s="29">
        <v>0.8</v>
      </c>
      <c r="K297" s="29">
        <v>0.8</v>
      </c>
      <c r="L297" s="29">
        <v>0.8</v>
      </c>
      <c r="M297" s="29">
        <v>0.8</v>
      </c>
      <c r="N297" s="29">
        <v>0.8</v>
      </c>
      <c r="O297" s="29">
        <v>0.8</v>
      </c>
      <c r="P297" s="29">
        <v>0.8</v>
      </c>
      <c r="Q297" s="29">
        <v>0.8</v>
      </c>
      <c r="R297" s="29">
        <v>0.8</v>
      </c>
      <c r="S297" s="29">
        <v>0.8</v>
      </c>
      <c r="T297" s="29">
        <v>0.8</v>
      </c>
      <c r="U297" s="29">
        <v>0.8</v>
      </c>
      <c r="V297" s="29">
        <v>0.8</v>
      </c>
      <c r="W297" s="29">
        <v>0.8</v>
      </c>
      <c r="X297" s="29">
        <v>0.8</v>
      </c>
      <c r="Y297" s="29">
        <v>0.8</v>
      </c>
      <c r="Z297" s="29">
        <v>0.8</v>
      </c>
      <c r="AA297" s="29">
        <v>0.8</v>
      </c>
      <c r="AB297" s="29">
        <v>0.8</v>
      </c>
      <c r="AC297" s="29">
        <v>0.8</v>
      </c>
      <c r="AD297" s="29">
        <v>0.8</v>
      </c>
      <c r="AE297" s="29">
        <v>0.8</v>
      </c>
      <c r="AF297" s="29">
        <v>0.8</v>
      </c>
      <c r="AG297" s="29">
        <v>0.8</v>
      </c>
      <c r="AH297" s="29">
        <v>0.8</v>
      </c>
      <c r="AI297" s="29">
        <v>0.8</v>
      </c>
      <c r="AJ297" s="29">
        <v>0.8</v>
      </c>
      <c r="AK297" s="29">
        <v>0.8</v>
      </c>
      <c r="AL297" s="29">
        <v>0.8</v>
      </c>
    </row>
    <row r="298" spans="1:38" ht="14.25" customHeight="1" x14ac:dyDescent="0.2">
      <c r="A298" s="26"/>
      <c r="B298" s="5" t="s">
        <v>535</v>
      </c>
      <c r="C298" s="28" t="s">
        <v>88</v>
      </c>
      <c r="D298" s="5" t="s">
        <v>93</v>
      </c>
      <c r="E298" s="28">
        <v>30</v>
      </c>
      <c r="F298" s="5" t="s">
        <v>73</v>
      </c>
      <c r="G298" s="5" t="s">
        <v>533</v>
      </c>
      <c r="H298" s="29" t="s">
        <v>534</v>
      </c>
      <c r="I298" s="29">
        <v>0.8</v>
      </c>
      <c r="J298" s="29">
        <v>0.8</v>
      </c>
      <c r="K298" s="29">
        <v>0.8</v>
      </c>
      <c r="L298" s="29">
        <v>0.8</v>
      </c>
      <c r="M298" s="29">
        <v>0.8</v>
      </c>
      <c r="N298" s="29">
        <v>0.8</v>
      </c>
      <c r="O298" s="29">
        <v>0.8</v>
      </c>
      <c r="P298" s="29">
        <v>0.8</v>
      </c>
      <c r="Q298" s="29">
        <v>0.8</v>
      </c>
      <c r="R298" s="29">
        <v>0.8</v>
      </c>
      <c r="S298" s="29">
        <v>0.8</v>
      </c>
      <c r="T298" s="29">
        <v>0.8</v>
      </c>
      <c r="U298" s="29">
        <v>0.8</v>
      </c>
      <c r="V298" s="29">
        <v>0.8</v>
      </c>
      <c r="W298" s="29">
        <v>0.8</v>
      </c>
      <c r="X298" s="29">
        <v>0.8</v>
      </c>
      <c r="Y298" s="29">
        <v>0.8</v>
      </c>
      <c r="Z298" s="29">
        <v>0.8</v>
      </c>
      <c r="AA298" s="29">
        <v>0.8</v>
      </c>
      <c r="AB298" s="29">
        <v>0.8</v>
      </c>
      <c r="AC298" s="29">
        <v>0.8</v>
      </c>
      <c r="AD298" s="29">
        <v>0.8</v>
      </c>
      <c r="AE298" s="29">
        <v>0.8</v>
      </c>
      <c r="AF298" s="29">
        <v>0.8</v>
      </c>
      <c r="AG298" s="29">
        <v>0.8</v>
      </c>
      <c r="AH298" s="29">
        <v>0.8</v>
      </c>
      <c r="AI298" s="29">
        <v>0.8</v>
      </c>
      <c r="AJ298" s="29">
        <v>0.8</v>
      </c>
      <c r="AK298" s="29">
        <v>0.8</v>
      </c>
      <c r="AL298" s="29">
        <v>0.8</v>
      </c>
    </row>
    <row r="299" spans="1:38" ht="14.25" hidden="1" customHeight="1" x14ac:dyDescent="0.2">
      <c r="A299" s="5"/>
      <c r="B299" s="5" t="s">
        <v>536</v>
      </c>
      <c r="C299" s="28" t="s">
        <v>88</v>
      </c>
      <c r="D299" s="5" t="s">
        <v>95</v>
      </c>
      <c r="E299" s="28">
        <v>30</v>
      </c>
      <c r="F299" s="5" t="s">
        <v>73</v>
      </c>
      <c r="G299" s="5" t="s">
        <v>533</v>
      </c>
      <c r="H299" s="29" t="s">
        <v>534</v>
      </c>
      <c r="I299" s="29">
        <v>0.8</v>
      </c>
      <c r="J299" s="29">
        <v>0.8</v>
      </c>
      <c r="K299" s="29">
        <v>0.8</v>
      </c>
      <c r="L299" s="29">
        <v>0.8</v>
      </c>
      <c r="M299" s="29">
        <v>0.8</v>
      </c>
      <c r="N299" s="29">
        <v>0.8</v>
      </c>
      <c r="O299" s="29">
        <v>0.8</v>
      </c>
      <c r="P299" s="29">
        <v>0.8</v>
      </c>
      <c r="Q299" s="29">
        <v>0.8</v>
      </c>
      <c r="R299" s="29">
        <v>0.8</v>
      </c>
      <c r="S299" s="29">
        <v>0.8</v>
      </c>
      <c r="T299" s="29">
        <v>0.8</v>
      </c>
      <c r="U299" s="29">
        <v>0.8</v>
      </c>
      <c r="V299" s="29">
        <v>0.8</v>
      </c>
      <c r="W299" s="29">
        <v>0.8</v>
      </c>
      <c r="X299" s="29">
        <v>0.8</v>
      </c>
      <c r="Y299" s="29">
        <v>0.8</v>
      </c>
      <c r="Z299" s="29">
        <v>0.8</v>
      </c>
      <c r="AA299" s="29">
        <v>0.8</v>
      </c>
      <c r="AB299" s="29">
        <v>0.8</v>
      </c>
      <c r="AC299" s="29">
        <v>0.8</v>
      </c>
      <c r="AD299" s="29">
        <v>0.8</v>
      </c>
      <c r="AE299" s="29">
        <v>0.8</v>
      </c>
      <c r="AF299" s="29">
        <v>0.8</v>
      </c>
      <c r="AG299" s="29">
        <v>0.8</v>
      </c>
      <c r="AH299" s="29">
        <v>0.8</v>
      </c>
      <c r="AI299" s="29">
        <v>0.8</v>
      </c>
      <c r="AJ299" s="29">
        <v>0.8</v>
      </c>
      <c r="AK299" s="29">
        <v>0.8</v>
      </c>
      <c r="AL299" s="29">
        <v>0.8</v>
      </c>
    </row>
    <row r="300" spans="1:38" ht="14.25" hidden="1" customHeight="1" x14ac:dyDescent="0.2">
      <c r="A300" s="5"/>
      <c r="B300" s="5" t="s">
        <v>537</v>
      </c>
      <c r="C300" s="28" t="s">
        <v>88</v>
      </c>
      <c r="D300" s="5" t="s">
        <v>89</v>
      </c>
      <c r="E300" s="28">
        <v>30</v>
      </c>
      <c r="F300" s="5" t="s">
        <v>73</v>
      </c>
      <c r="G300" s="5" t="s">
        <v>538</v>
      </c>
      <c r="H300" s="29" t="s">
        <v>539</v>
      </c>
      <c r="I300" s="29">
        <v>0.9</v>
      </c>
      <c r="J300" s="29">
        <v>0.9</v>
      </c>
      <c r="K300" s="29">
        <v>0.9</v>
      </c>
      <c r="L300" s="29">
        <v>0.9</v>
      </c>
      <c r="M300" s="29">
        <v>0.9</v>
      </c>
      <c r="N300" s="29">
        <v>0.9</v>
      </c>
      <c r="O300" s="29">
        <v>0.9</v>
      </c>
      <c r="P300" s="29">
        <v>0.9</v>
      </c>
      <c r="Q300" s="29">
        <v>0.9</v>
      </c>
      <c r="R300" s="29">
        <v>0.9</v>
      </c>
      <c r="S300" s="29">
        <v>0.9</v>
      </c>
      <c r="T300" s="29">
        <v>0.9</v>
      </c>
      <c r="U300" s="29">
        <v>0.9</v>
      </c>
      <c r="V300" s="29">
        <v>0.9</v>
      </c>
      <c r="W300" s="29">
        <v>0.9</v>
      </c>
      <c r="X300" s="29">
        <v>0.9</v>
      </c>
      <c r="Y300" s="29">
        <v>0.9</v>
      </c>
      <c r="Z300" s="29">
        <v>0.9</v>
      </c>
      <c r="AA300" s="29">
        <v>0.9</v>
      </c>
      <c r="AB300" s="29">
        <v>0.9</v>
      </c>
      <c r="AC300" s="29">
        <v>0.9</v>
      </c>
      <c r="AD300" s="29">
        <v>0.9</v>
      </c>
      <c r="AE300" s="29">
        <v>0.9</v>
      </c>
      <c r="AF300" s="29">
        <v>0.9</v>
      </c>
      <c r="AG300" s="29">
        <v>0.9</v>
      </c>
      <c r="AH300" s="29">
        <v>0.9</v>
      </c>
      <c r="AI300" s="29">
        <v>0.9</v>
      </c>
      <c r="AJ300" s="29">
        <v>0.9</v>
      </c>
      <c r="AK300" s="29">
        <v>0.9</v>
      </c>
      <c r="AL300" s="29">
        <v>0.9</v>
      </c>
    </row>
    <row r="301" spans="1:38" ht="14.25" customHeight="1" x14ac:dyDescent="0.2">
      <c r="A301" s="26"/>
      <c r="B301" s="5" t="s">
        <v>540</v>
      </c>
      <c r="C301" s="28" t="s">
        <v>88</v>
      </c>
      <c r="D301" s="5" t="s">
        <v>93</v>
      </c>
      <c r="E301" s="28">
        <v>30</v>
      </c>
      <c r="F301" s="5" t="s">
        <v>73</v>
      </c>
      <c r="G301" s="5" t="s">
        <v>538</v>
      </c>
      <c r="H301" s="29" t="s">
        <v>539</v>
      </c>
      <c r="I301" s="29">
        <v>0.9</v>
      </c>
      <c r="J301" s="29">
        <v>0.9</v>
      </c>
      <c r="K301" s="29">
        <v>0.9</v>
      </c>
      <c r="L301" s="29">
        <v>0.9</v>
      </c>
      <c r="M301" s="29">
        <v>0.9</v>
      </c>
      <c r="N301" s="29">
        <v>0.9</v>
      </c>
      <c r="O301" s="29">
        <v>0.9</v>
      </c>
      <c r="P301" s="29">
        <v>0.9</v>
      </c>
      <c r="Q301" s="29">
        <v>0.9</v>
      </c>
      <c r="R301" s="29">
        <v>0.9</v>
      </c>
      <c r="S301" s="29">
        <v>0.9</v>
      </c>
      <c r="T301" s="29">
        <v>0.9</v>
      </c>
      <c r="U301" s="29">
        <v>0.9</v>
      </c>
      <c r="V301" s="29">
        <v>0.9</v>
      </c>
      <c r="W301" s="29">
        <v>0.9</v>
      </c>
      <c r="X301" s="29">
        <v>0.9</v>
      </c>
      <c r="Y301" s="29">
        <v>0.9</v>
      </c>
      <c r="Z301" s="29">
        <v>0.9</v>
      </c>
      <c r="AA301" s="29">
        <v>0.9</v>
      </c>
      <c r="AB301" s="29">
        <v>0.9</v>
      </c>
      <c r="AC301" s="29">
        <v>0.9</v>
      </c>
      <c r="AD301" s="29">
        <v>0.9</v>
      </c>
      <c r="AE301" s="29">
        <v>0.9</v>
      </c>
      <c r="AF301" s="29">
        <v>0.9</v>
      </c>
      <c r="AG301" s="29">
        <v>0.9</v>
      </c>
      <c r="AH301" s="29">
        <v>0.9</v>
      </c>
      <c r="AI301" s="29">
        <v>0.9</v>
      </c>
      <c r="AJ301" s="29">
        <v>0.9</v>
      </c>
      <c r="AK301" s="29">
        <v>0.9</v>
      </c>
      <c r="AL301" s="29">
        <v>0.9</v>
      </c>
    </row>
    <row r="302" spans="1:38" ht="14.25" hidden="1" customHeight="1" x14ac:dyDescent="0.2">
      <c r="A302" s="5"/>
      <c r="B302" s="5" t="s">
        <v>541</v>
      </c>
      <c r="C302" s="28" t="s">
        <v>88</v>
      </c>
      <c r="D302" s="5" t="s">
        <v>95</v>
      </c>
      <c r="E302" s="28">
        <v>30</v>
      </c>
      <c r="F302" s="5" t="s">
        <v>73</v>
      </c>
      <c r="G302" s="5" t="s">
        <v>538</v>
      </c>
      <c r="H302" s="29" t="s">
        <v>539</v>
      </c>
      <c r="I302" s="29">
        <v>0.9</v>
      </c>
      <c r="J302" s="29">
        <v>0.9</v>
      </c>
      <c r="K302" s="29">
        <v>0.9</v>
      </c>
      <c r="L302" s="29">
        <v>0.9</v>
      </c>
      <c r="M302" s="29">
        <v>0.9</v>
      </c>
      <c r="N302" s="29">
        <v>0.9</v>
      </c>
      <c r="O302" s="29">
        <v>0.9</v>
      </c>
      <c r="P302" s="29">
        <v>0.9</v>
      </c>
      <c r="Q302" s="29">
        <v>0.9</v>
      </c>
      <c r="R302" s="29">
        <v>0.9</v>
      </c>
      <c r="S302" s="29">
        <v>0.9</v>
      </c>
      <c r="T302" s="29">
        <v>0.9</v>
      </c>
      <c r="U302" s="29">
        <v>0.9</v>
      </c>
      <c r="V302" s="29">
        <v>0.9</v>
      </c>
      <c r="W302" s="29">
        <v>0.9</v>
      </c>
      <c r="X302" s="29">
        <v>0.9</v>
      </c>
      <c r="Y302" s="29">
        <v>0.9</v>
      </c>
      <c r="Z302" s="29">
        <v>0.9</v>
      </c>
      <c r="AA302" s="29">
        <v>0.9</v>
      </c>
      <c r="AB302" s="29">
        <v>0.9</v>
      </c>
      <c r="AC302" s="29">
        <v>0.9</v>
      </c>
      <c r="AD302" s="29">
        <v>0.9</v>
      </c>
      <c r="AE302" s="29">
        <v>0.9</v>
      </c>
      <c r="AF302" s="29">
        <v>0.9</v>
      </c>
      <c r="AG302" s="29">
        <v>0.9</v>
      </c>
      <c r="AH302" s="29">
        <v>0.9</v>
      </c>
      <c r="AI302" s="29">
        <v>0.9</v>
      </c>
      <c r="AJ302" s="29">
        <v>0.9</v>
      </c>
      <c r="AK302" s="29">
        <v>0.9</v>
      </c>
      <c r="AL302" s="29">
        <v>0.9</v>
      </c>
    </row>
    <row r="303" spans="1:38" ht="14.25" hidden="1" customHeight="1" x14ac:dyDescent="0.2">
      <c r="A303" s="5"/>
      <c r="B303" s="5" t="s">
        <v>542</v>
      </c>
      <c r="C303" s="28" t="s">
        <v>88</v>
      </c>
      <c r="D303" s="5" t="s">
        <v>89</v>
      </c>
      <c r="E303" s="28">
        <v>30</v>
      </c>
      <c r="F303" s="5" t="s">
        <v>73</v>
      </c>
      <c r="G303" s="5" t="s">
        <v>543</v>
      </c>
      <c r="H303" s="29" t="s">
        <v>544</v>
      </c>
      <c r="I303" s="29">
        <v>0.8</v>
      </c>
      <c r="J303" s="29">
        <v>0.8</v>
      </c>
      <c r="K303" s="29">
        <v>0.8</v>
      </c>
      <c r="L303" s="29">
        <v>0.8</v>
      </c>
      <c r="M303" s="29">
        <v>0.8</v>
      </c>
      <c r="N303" s="29">
        <v>0.8</v>
      </c>
      <c r="O303" s="29">
        <v>0.8</v>
      </c>
      <c r="P303" s="29">
        <v>0.8</v>
      </c>
      <c r="Q303" s="29">
        <v>0.8</v>
      </c>
      <c r="R303" s="29">
        <v>0.8</v>
      </c>
      <c r="S303" s="29">
        <v>0.8</v>
      </c>
      <c r="T303" s="29">
        <v>0.8</v>
      </c>
      <c r="U303" s="29">
        <v>0.8</v>
      </c>
      <c r="V303" s="29">
        <v>0.8</v>
      </c>
      <c r="W303" s="29">
        <v>0.8</v>
      </c>
      <c r="X303" s="29">
        <v>0.8</v>
      </c>
      <c r="Y303" s="29">
        <v>0.8</v>
      </c>
      <c r="Z303" s="29">
        <v>0.8</v>
      </c>
      <c r="AA303" s="29">
        <v>0.8</v>
      </c>
      <c r="AB303" s="29">
        <v>0.8</v>
      </c>
      <c r="AC303" s="29">
        <v>0.8</v>
      </c>
      <c r="AD303" s="29">
        <v>0.8</v>
      </c>
      <c r="AE303" s="29">
        <v>0.8</v>
      </c>
      <c r="AF303" s="29">
        <v>0.8</v>
      </c>
      <c r="AG303" s="29">
        <v>0.8</v>
      </c>
      <c r="AH303" s="29">
        <v>0.8</v>
      </c>
      <c r="AI303" s="29">
        <v>0.8</v>
      </c>
      <c r="AJ303" s="29">
        <v>0.8</v>
      </c>
      <c r="AK303" s="29">
        <v>0.8</v>
      </c>
      <c r="AL303" s="29">
        <v>0.8</v>
      </c>
    </row>
    <row r="304" spans="1:38" ht="14.25" customHeight="1" x14ac:dyDescent="0.2">
      <c r="A304" s="26" t="s">
        <v>73</v>
      </c>
      <c r="B304" s="5" t="s">
        <v>545</v>
      </c>
      <c r="C304" s="28" t="s">
        <v>88</v>
      </c>
      <c r="D304" s="5" t="s">
        <v>93</v>
      </c>
      <c r="E304" s="28">
        <v>30</v>
      </c>
      <c r="F304" s="5" t="s">
        <v>73</v>
      </c>
      <c r="G304" s="5" t="s">
        <v>543</v>
      </c>
      <c r="H304" s="29" t="s">
        <v>544</v>
      </c>
      <c r="I304" s="29">
        <v>0.8</v>
      </c>
      <c r="J304" s="29">
        <v>0.8</v>
      </c>
      <c r="K304" s="29">
        <v>0.8</v>
      </c>
      <c r="L304" s="29">
        <v>0.8</v>
      </c>
      <c r="M304" s="29">
        <v>0.8</v>
      </c>
      <c r="N304" s="29">
        <v>0.8</v>
      </c>
      <c r="O304" s="29">
        <v>0.8</v>
      </c>
      <c r="P304" s="29">
        <v>0.8</v>
      </c>
      <c r="Q304" s="29">
        <v>0.8</v>
      </c>
      <c r="R304" s="29">
        <v>0.8</v>
      </c>
      <c r="S304" s="29">
        <v>0.8</v>
      </c>
      <c r="T304" s="29">
        <v>0.8</v>
      </c>
      <c r="U304" s="29">
        <v>0.8</v>
      </c>
      <c r="V304" s="29">
        <v>0.8</v>
      </c>
      <c r="W304" s="29">
        <v>0.8</v>
      </c>
      <c r="X304" s="29">
        <v>0.8</v>
      </c>
      <c r="Y304" s="29">
        <v>0.8</v>
      </c>
      <c r="Z304" s="29">
        <v>0.8</v>
      </c>
      <c r="AA304" s="29">
        <v>0.8</v>
      </c>
      <c r="AB304" s="29">
        <v>0.8</v>
      </c>
      <c r="AC304" s="29">
        <v>0.8</v>
      </c>
      <c r="AD304" s="29">
        <v>0.8</v>
      </c>
      <c r="AE304" s="29">
        <v>0.8</v>
      </c>
      <c r="AF304" s="29">
        <v>0.8</v>
      </c>
      <c r="AG304" s="29">
        <v>0.8</v>
      </c>
      <c r="AH304" s="29">
        <v>0.8</v>
      </c>
      <c r="AI304" s="29">
        <v>0.8</v>
      </c>
      <c r="AJ304" s="29">
        <v>0.8</v>
      </c>
      <c r="AK304" s="29">
        <v>0.8</v>
      </c>
      <c r="AL304" s="29">
        <v>0.8</v>
      </c>
    </row>
    <row r="305" spans="1:38" ht="14.25" hidden="1" customHeight="1" x14ac:dyDescent="0.2">
      <c r="A305" s="5"/>
      <c r="B305" s="5" t="s">
        <v>546</v>
      </c>
      <c r="C305" s="28" t="s">
        <v>88</v>
      </c>
      <c r="D305" s="5" t="s">
        <v>95</v>
      </c>
      <c r="E305" s="28">
        <v>30</v>
      </c>
      <c r="F305" s="5" t="s">
        <v>73</v>
      </c>
      <c r="G305" s="5" t="s">
        <v>543</v>
      </c>
      <c r="H305" s="29" t="s">
        <v>544</v>
      </c>
      <c r="I305" s="29">
        <v>0.8</v>
      </c>
      <c r="J305" s="29">
        <v>0.8</v>
      </c>
      <c r="K305" s="29">
        <v>0.8</v>
      </c>
      <c r="L305" s="29">
        <v>0.8</v>
      </c>
      <c r="M305" s="29">
        <v>0.8</v>
      </c>
      <c r="N305" s="29">
        <v>0.8</v>
      </c>
      <c r="O305" s="29">
        <v>0.8</v>
      </c>
      <c r="P305" s="29">
        <v>0.8</v>
      </c>
      <c r="Q305" s="29">
        <v>0.8</v>
      </c>
      <c r="R305" s="29">
        <v>0.8</v>
      </c>
      <c r="S305" s="29">
        <v>0.8</v>
      </c>
      <c r="T305" s="29">
        <v>0.8</v>
      </c>
      <c r="U305" s="29">
        <v>0.8</v>
      </c>
      <c r="V305" s="29">
        <v>0.8</v>
      </c>
      <c r="W305" s="29">
        <v>0.8</v>
      </c>
      <c r="X305" s="29">
        <v>0.8</v>
      </c>
      <c r="Y305" s="29">
        <v>0.8</v>
      </c>
      <c r="Z305" s="29">
        <v>0.8</v>
      </c>
      <c r="AA305" s="29">
        <v>0.8</v>
      </c>
      <c r="AB305" s="29">
        <v>0.8</v>
      </c>
      <c r="AC305" s="29">
        <v>0.8</v>
      </c>
      <c r="AD305" s="29">
        <v>0.8</v>
      </c>
      <c r="AE305" s="29">
        <v>0.8</v>
      </c>
      <c r="AF305" s="29">
        <v>0.8</v>
      </c>
      <c r="AG305" s="29">
        <v>0.8</v>
      </c>
      <c r="AH305" s="29">
        <v>0.8</v>
      </c>
      <c r="AI305" s="29">
        <v>0.8</v>
      </c>
      <c r="AJ305" s="29">
        <v>0.8</v>
      </c>
      <c r="AK305" s="29">
        <v>0.8</v>
      </c>
      <c r="AL305" s="29">
        <v>0.8</v>
      </c>
    </row>
    <row r="306" spans="1:38" ht="14.25" hidden="1" customHeight="1" x14ac:dyDescent="0.2">
      <c r="A306" s="5"/>
      <c r="B306" s="5" t="s">
        <v>547</v>
      </c>
      <c r="C306" s="28" t="s">
        <v>88</v>
      </c>
      <c r="D306" s="5" t="s">
        <v>89</v>
      </c>
      <c r="E306" s="28">
        <v>30</v>
      </c>
      <c r="F306" s="5" t="s">
        <v>73</v>
      </c>
      <c r="G306" s="5" t="s">
        <v>548</v>
      </c>
      <c r="H306" s="29" t="s">
        <v>549</v>
      </c>
      <c r="I306" s="29">
        <v>0.9</v>
      </c>
      <c r="J306" s="29">
        <v>0.9</v>
      </c>
      <c r="K306" s="29">
        <v>0.9</v>
      </c>
      <c r="L306" s="29">
        <v>0.9</v>
      </c>
      <c r="M306" s="29">
        <v>0.9</v>
      </c>
      <c r="N306" s="29">
        <v>0.9</v>
      </c>
      <c r="O306" s="29">
        <v>0.9</v>
      </c>
      <c r="P306" s="29">
        <v>0.9</v>
      </c>
      <c r="Q306" s="29">
        <v>0.9</v>
      </c>
      <c r="R306" s="29">
        <v>0.9</v>
      </c>
      <c r="S306" s="29">
        <v>0.9</v>
      </c>
      <c r="T306" s="29">
        <v>0.9</v>
      </c>
      <c r="U306" s="29">
        <v>0.9</v>
      </c>
      <c r="V306" s="29">
        <v>0.9</v>
      </c>
      <c r="W306" s="29">
        <v>0.9</v>
      </c>
      <c r="X306" s="29">
        <v>0.9</v>
      </c>
      <c r="Y306" s="29">
        <v>0.9</v>
      </c>
      <c r="Z306" s="29">
        <v>0.9</v>
      </c>
      <c r="AA306" s="29">
        <v>0.9</v>
      </c>
      <c r="AB306" s="29">
        <v>0.9</v>
      </c>
      <c r="AC306" s="29">
        <v>0.9</v>
      </c>
      <c r="AD306" s="29">
        <v>0.9</v>
      </c>
      <c r="AE306" s="29">
        <v>0.9</v>
      </c>
      <c r="AF306" s="29">
        <v>0.9</v>
      </c>
      <c r="AG306" s="29">
        <v>0.9</v>
      </c>
      <c r="AH306" s="29">
        <v>0.9</v>
      </c>
      <c r="AI306" s="29">
        <v>0.9</v>
      </c>
      <c r="AJ306" s="29">
        <v>0.9</v>
      </c>
      <c r="AK306" s="29">
        <v>0.9</v>
      </c>
      <c r="AL306" s="29">
        <v>0.9</v>
      </c>
    </row>
    <row r="307" spans="1:38" ht="14.25" customHeight="1" x14ac:dyDescent="0.2">
      <c r="A307" s="26"/>
      <c r="B307" s="5" t="s">
        <v>550</v>
      </c>
      <c r="C307" s="28" t="s">
        <v>88</v>
      </c>
      <c r="D307" s="5" t="s">
        <v>93</v>
      </c>
      <c r="E307" s="28">
        <v>30</v>
      </c>
      <c r="F307" s="5" t="s">
        <v>73</v>
      </c>
      <c r="G307" s="5" t="s">
        <v>548</v>
      </c>
      <c r="H307" s="29" t="s">
        <v>549</v>
      </c>
      <c r="I307" s="29">
        <v>0.9</v>
      </c>
      <c r="J307" s="29">
        <v>0.9</v>
      </c>
      <c r="K307" s="29">
        <v>0.9</v>
      </c>
      <c r="L307" s="29">
        <v>0.9</v>
      </c>
      <c r="M307" s="29">
        <v>0.9</v>
      </c>
      <c r="N307" s="29">
        <v>0.9</v>
      </c>
      <c r="O307" s="29">
        <v>0.9</v>
      </c>
      <c r="P307" s="29">
        <v>0.9</v>
      </c>
      <c r="Q307" s="29">
        <v>0.9</v>
      </c>
      <c r="R307" s="29">
        <v>0.9</v>
      </c>
      <c r="S307" s="29">
        <v>0.9</v>
      </c>
      <c r="T307" s="29">
        <v>0.9</v>
      </c>
      <c r="U307" s="29">
        <v>0.9</v>
      </c>
      <c r="V307" s="29">
        <v>0.9</v>
      </c>
      <c r="W307" s="29">
        <v>0.9</v>
      </c>
      <c r="X307" s="29">
        <v>0.9</v>
      </c>
      <c r="Y307" s="29">
        <v>0.9</v>
      </c>
      <c r="Z307" s="29">
        <v>0.9</v>
      </c>
      <c r="AA307" s="29">
        <v>0.9</v>
      </c>
      <c r="AB307" s="29">
        <v>0.9</v>
      </c>
      <c r="AC307" s="29">
        <v>0.9</v>
      </c>
      <c r="AD307" s="29">
        <v>0.9</v>
      </c>
      <c r="AE307" s="29">
        <v>0.9</v>
      </c>
      <c r="AF307" s="29">
        <v>0.9</v>
      </c>
      <c r="AG307" s="29">
        <v>0.9</v>
      </c>
      <c r="AH307" s="29">
        <v>0.9</v>
      </c>
      <c r="AI307" s="29">
        <v>0.9</v>
      </c>
      <c r="AJ307" s="29">
        <v>0.9</v>
      </c>
      <c r="AK307" s="29">
        <v>0.9</v>
      </c>
      <c r="AL307" s="29">
        <v>0.9</v>
      </c>
    </row>
    <row r="308" spans="1:38" ht="14.25" hidden="1" customHeight="1" x14ac:dyDescent="0.2">
      <c r="A308" s="5"/>
      <c r="B308" s="5" t="s">
        <v>551</v>
      </c>
      <c r="C308" s="28" t="s">
        <v>88</v>
      </c>
      <c r="D308" s="5" t="s">
        <v>95</v>
      </c>
      <c r="E308" s="28">
        <v>30</v>
      </c>
      <c r="F308" s="5" t="s">
        <v>73</v>
      </c>
      <c r="G308" s="5" t="s">
        <v>548</v>
      </c>
      <c r="H308" s="29" t="s">
        <v>549</v>
      </c>
      <c r="I308" s="29">
        <v>0.9</v>
      </c>
      <c r="J308" s="29">
        <v>0.9</v>
      </c>
      <c r="K308" s="29">
        <v>0.9</v>
      </c>
      <c r="L308" s="29">
        <v>0.9</v>
      </c>
      <c r="M308" s="29">
        <v>0.9</v>
      </c>
      <c r="N308" s="29">
        <v>0.9</v>
      </c>
      <c r="O308" s="29">
        <v>0.9</v>
      </c>
      <c r="P308" s="29">
        <v>0.9</v>
      </c>
      <c r="Q308" s="29">
        <v>0.9</v>
      </c>
      <c r="R308" s="29">
        <v>0.9</v>
      </c>
      <c r="S308" s="29">
        <v>0.9</v>
      </c>
      <c r="T308" s="29">
        <v>0.9</v>
      </c>
      <c r="U308" s="29">
        <v>0.9</v>
      </c>
      <c r="V308" s="29">
        <v>0.9</v>
      </c>
      <c r="W308" s="29">
        <v>0.9</v>
      </c>
      <c r="X308" s="29">
        <v>0.9</v>
      </c>
      <c r="Y308" s="29">
        <v>0.9</v>
      </c>
      <c r="Z308" s="29">
        <v>0.9</v>
      </c>
      <c r="AA308" s="29">
        <v>0.9</v>
      </c>
      <c r="AB308" s="29">
        <v>0.9</v>
      </c>
      <c r="AC308" s="29">
        <v>0.9</v>
      </c>
      <c r="AD308" s="29">
        <v>0.9</v>
      </c>
      <c r="AE308" s="29">
        <v>0.9</v>
      </c>
      <c r="AF308" s="29">
        <v>0.9</v>
      </c>
      <c r="AG308" s="29">
        <v>0.9</v>
      </c>
      <c r="AH308" s="29">
        <v>0.9</v>
      </c>
      <c r="AI308" s="29">
        <v>0.9</v>
      </c>
      <c r="AJ308" s="29">
        <v>0.9</v>
      </c>
      <c r="AK308" s="29">
        <v>0.9</v>
      </c>
      <c r="AL308" s="29">
        <v>0.9</v>
      </c>
    </row>
    <row r="309" spans="1:38" ht="14.25" hidden="1" customHeight="1" x14ac:dyDescent="0.2">
      <c r="A309" s="5"/>
      <c r="B309" s="5" t="s">
        <v>552</v>
      </c>
      <c r="C309" s="28" t="s">
        <v>88</v>
      </c>
      <c r="D309" s="5" t="s">
        <v>89</v>
      </c>
      <c r="E309" s="28">
        <v>30</v>
      </c>
      <c r="F309" s="5" t="s">
        <v>73</v>
      </c>
      <c r="G309" s="5" t="s">
        <v>553</v>
      </c>
      <c r="H309" s="29" t="s">
        <v>554</v>
      </c>
      <c r="I309" s="29">
        <v>0.8</v>
      </c>
      <c r="J309" s="29">
        <v>0.8</v>
      </c>
      <c r="K309" s="29">
        <v>0.8</v>
      </c>
      <c r="L309" s="29">
        <v>0.8</v>
      </c>
      <c r="M309" s="29">
        <v>0.8</v>
      </c>
      <c r="N309" s="29">
        <v>0.8</v>
      </c>
      <c r="O309" s="29">
        <v>0.8</v>
      </c>
      <c r="P309" s="29">
        <v>0.8</v>
      </c>
      <c r="Q309" s="29">
        <v>0.8</v>
      </c>
      <c r="R309" s="29">
        <v>0.8</v>
      </c>
      <c r="S309" s="29">
        <v>0.8</v>
      </c>
      <c r="T309" s="29">
        <v>0.8</v>
      </c>
      <c r="U309" s="29">
        <v>0.8</v>
      </c>
      <c r="V309" s="29">
        <v>0.8</v>
      </c>
      <c r="W309" s="29">
        <v>0.8</v>
      </c>
      <c r="X309" s="29">
        <v>0.8</v>
      </c>
      <c r="Y309" s="29">
        <v>0.8</v>
      </c>
      <c r="Z309" s="29">
        <v>0.8</v>
      </c>
      <c r="AA309" s="29">
        <v>0.8</v>
      </c>
      <c r="AB309" s="29">
        <v>0.8</v>
      </c>
      <c r="AC309" s="29">
        <v>0.8</v>
      </c>
      <c r="AD309" s="29">
        <v>0.8</v>
      </c>
      <c r="AE309" s="29">
        <v>0.8</v>
      </c>
      <c r="AF309" s="29">
        <v>0.8</v>
      </c>
      <c r="AG309" s="29">
        <v>0.8</v>
      </c>
      <c r="AH309" s="29">
        <v>0.8</v>
      </c>
      <c r="AI309" s="29">
        <v>0.8</v>
      </c>
      <c r="AJ309" s="29">
        <v>0.8</v>
      </c>
      <c r="AK309" s="29">
        <v>0.8</v>
      </c>
      <c r="AL309" s="29">
        <v>0.8</v>
      </c>
    </row>
    <row r="310" spans="1:38" ht="14.25" customHeight="1" x14ac:dyDescent="0.2">
      <c r="A310" s="26"/>
      <c r="B310" s="5" t="s">
        <v>555</v>
      </c>
      <c r="C310" s="28" t="s">
        <v>88</v>
      </c>
      <c r="D310" s="5" t="s">
        <v>93</v>
      </c>
      <c r="E310" s="28">
        <v>30</v>
      </c>
      <c r="F310" s="5" t="s">
        <v>73</v>
      </c>
      <c r="G310" s="5" t="s">
        <v>553</v>
      </c>
      <c r="H310" s="29" t="s">
        <v>554</v>
      </c>
      <c r="I310" s="29">
        <v>0.8</v>
      </c>
      <c r="J310" s="29">
        <v>0.8</v>
      </c>
      <c r="K310" s="29">
        <v>0.8</v>
      </c>
      <c r="L310" s="29">
        <v>0.8</v>
      </c>
      <c r="M310" s="29">
        <v>0.8</v>
      </c>
      <c r="N310" s="29">
        <v>0.8</v>
      </c>
      <c r="O310" s="29">
        <v>0.8</v>
      </c>
      <c r="P310" s="29">
        <v>0.8</v>
      </c>
      <c r="Q310" s="29">
        <v>0.8</v>
      </c>
      <c r="R310" s="29">
        <v>0.8</v>
      </c>
      <c r="S310" s="29">
        <v>0.8</v>
      </c>
      <c r="T310" s="29">
        <v>0.8</v>
      </c>
      <c r="U310" s="29">
        <v>0.8</v>
      </c>
      <c r="V310" s="29">
        <v>0.8</v>
      </c>
      <c r="W310" s="29">
        <v>0.8</v>
      </c>
      <c r="X310" s="29">
        <v>0.8</v>
      </c>
      <c r="Y310" s="29">
        <v>0.8</v>
      </c>
      <c r="Z310" s="29">
        <v>0.8</v>
      </c>
      <c r="AA310" s="29">
        <v>0.8</v>
      </c>
      <c r="AB310" s="29">
        <v>0.8</v>
      </c>
      <c r="AC310" s="29">
        <v>0.8</v>
      </c>
      <c r="AD310" s="29">
        <v>0.8</v>
      </c>
      <c r="AE310" s="29">
        <v>0.8</v>
      </c>
      <c r="AF310" s="29">
        <v>0.8</v>
      </c>
      <c r="AG310" s="29">
        <v>0.8</v>
      </c>
      <c r="AH310" s="29">
        <v>0.8</v>
      </c>
      <c r="AI310" s="29">
        <v>0.8</v>
      </c>
      <c r="AJ310" s="29">
        <v>0.8</v>
      </c>
      <c r="AK310" s="29">
        <v>0.8</v>
      </c>
      <c r="AL310" s="29">
        <v>0.8</v>
      </c>
    </row>
    <row r="311" spans="1:38" ht="14.25" hidden="1" customHeight="1" x14ac:dyDescent="0.2">
      <c r="A311" s="5"/>
      <c r="B311" s="5" t="s">
        <v>556</v>
      </c>
      <c r="C311" s="28" t="s">
        <v>88</v>
      </c>
      <c r="D311" s="5" t="s">
        <v>95</v>
      </c>
      <c r="E311" s="28">
        <v>30</v>
      </c>
      <c r="F311" s="5" t="s">
        <v>73</v>
      </c>
      <c r="G311" s="5" t="s">
        <v>553</v>
      </c>
      <c r="H311" s="29" t="s">
        <v>554</v>
      </c>
      <c r="I311" s="29">
        <v>0.8</v>
      </c>
      <c r="J311" s="29">
        <v>0.8</v>
      </c>
      <c r="K311" s="29">
        <v>0.8</v>
      </c>
      <c r="L311" s="29">
        <v>0.8</v>
      </c>
      <c r="M311" s="29">
        <v>0.8</v>
      </c>
      <c r="N311" s="29">
        <v>0.8</v>
      </c>
      <c r="O311" s="29">
        <v>0.8</v>
      </c>
      <c r="P311" s="29">
        <v>0.8</v>
      </c>
      <c r="Q311" s="29">
        <v>0.8</v>
      </c>
      <c r="R311" s="29">
        <v>0.8</v>
      </c>
      <c r="S311" s="29">
        <v>0.8</v>
      </c>
      <c r="T311" s="29">
        <v>0.8</v>
      </c>
      <c r="U311" s="29">
        <v>0.8</v>
      </c>
      <c r="V311" s="29">
        <v>0.8</v>
      </c>
      <c r="W311" s="29">
        <v>0.8</v>
      </c>
      <c r="X311" s="29">
        <v>0.8</v>
      </c>
      <c r="Y311" s="29">
        <v>0.8</v>
      </c>
      <c r="Z311" s="29">
        <v>0.8</v>
      </c>
      <c r="AA311" s="29">
        <v>0.8</v>
      </c>
      <c r="AB311" s="29">
        <v>0.8</v>
      </c>
      <c r="AC311" s="29">
        <v>0.8</v>
      </c>
      <c r="AD311" s="29">
        <v>0.8</v>
      </c>
      <c r="AE311" s="29">
        <v>0.8</v>
      </c>
      <c r="AF311" s="29">
        <v>0.8</v>
      </c>
      <c r="AG311" s="29">
        <v>0.8</v>
      </c>
      <c r="AH311" s="29">
        <v>0.8</v>
      </c>
      <c r="AI311" s="29">
        <v>0.8</v>
      </c>
      <c r="AJ311" s="29">
        <v>0.8</v>
      </c>
      <c r="AK311" s="29">
        <v>0.8</v>
      </c>
      <c r="AL311" s="29">
        <v>0.8</v>
      </c>
    </row>
    <row r="312" spans="1:38" ht="14.25" customHeight="1" x14ac:dyDescent="0.2">
      <c r="A312" s="26" t="s">
        <v>63</v>
      </c>
      <c r="B312" s="5" t="s">
        <v>557</v>
      </c>
      <c r="C312" s="28" t="s">
        <v>88</v>
      </c>
      <c r="D312" s="5" t="s">
        <v>93</v>
      </c>
      <c r="E312" s="28">
        <v>60</v>
      </c>
      <c r="F312" s="5" t="s">
        <v>558</v>
      </c>
      <c r="G312" s="5" t="s">
        <v>558</v>
      </c>
      <c r="H312" s="29" t="s">
        <v>559</v>
      </c>
      <c r="I312" s="29">
        <v>0.92700000000000005</v>
      </c>
      <c r="J312" s="29">
        <v>0.92700000000000005</v>
      </c>
      <c r="K312" s="29">
        <v>0.92700000000000005</v>
      </c>
      <c r="L312" s="29">
        <v>0.92700000000000005</v>
      </c>
      <c r="M312" s="29">
        <v>0.92700000000000005</v>
      </c>
      <c r="N312" s="29">
        <v>0.92700000000000005</v>
      </c>
      <c r="O312" s="29">
        <v>0.92700000000000005</v>
      </c>
      <c r="P312" s="29">
        <v>0.92700000000000005</v>
      </c>
      <c r="Q312" s="29">
        <v>0.92700000000000005</v>
      </c>
      <c r="R312" s="29">
        <v>0.92700000000000005</v>
      </c>
      <c r="S312" s="29">
        <v>0.92700000000000005</v>
      </c>
      <c r="T312" s="29">
        <v>0.92700000000000005</v>
      </c>
      <c r="U312" s="29">
        <v>0.92700000000000005</v>
      </c>
      <c r="V312" s="29">
        <v>0.92700000000000005</v>
      </c>
      <c r="W312" s="29">
        <v>0.92700000000000005</v>
      </c>
      <c r="X312" s="29">
        <v>0.92700000000000005</v>
      </c>
      <c r="Y312" s="29">
        <v>0.92700000000000005</v>
      </c>
      <c r="Z312" s="29">
        <v>0.92700000000000005</v>
      </c>
      <c r="AA312" s="29">
        <v>0.92700000000000005</v>
      </c>
      <c r="AB312" s="29">
        <v>0.92700000000000005</v>
      </c>
      <c r="AC312" s="29">
        <v>0.92700000000000005</v>
      </c>
      <c r="AD312" s="29">
        <v>0.92700000000000005</v>
      </c>
      <c r="AE312" s="29">
        <v>0.92700000000000005</v>
      </c>
      <c r="AF312" s="29">
        <v>0.92700000000000005</v>
      </c>
      <c r="AG312" s="29">
        <v>0.92700000000000005</v>
      </c>
      <c r="AH312" s="29">
        <v>0.92700000000000005</v>
      </c>
      <c r="AI312" s="29">
        <v>0.92700000000000005</v>
      </c>
      <c r="AJ312" s="29">
        <v>0.92700000000000005</v>
      </c>
      <c r="AK312" s="29">
        <v>0.92700000000000005</v>
      </c>
      <c r="AL312" s="29">
        <v>0.92700000000000005</v>
      </c>
    </row>
    <row r="313" spans="1:38" ht="14.25" customHeight="1" x14ac:dyDescent="0.2">
      <c r="A313" s="26" t="s">
        <v>65</v>
      </c>
      <c r="B313" s="5" t="s">
        <v>560</v>
      </c>
      <c r="C313" s="28" t="s">
        <v>88</v>
      </c>
      <c r="D313" s="5" t="s">
        <v>93</v>
      </c>
      <c r="E313" s="28">
        <v>60</v>
      </c>
      <c r="F313" s="5" t="s">
        <v>558</v>
      </c>
      <c r="G313" s="5" t="s">
        <v>561</v>
      </c>
      <c r="H313" s="29" t="s">
        <v>562</v>
      </c>
      <c r="I313" s="29">
        <v>0.92700000000000005</v>
      </c>
      <c r="J313" s="29">
        <v>0.92700000000000005</v>
      </c>
      <c r="K313" s="29">
        <v>0.92700000000000005</v>
      </c>
      <c r="L313" s="29">
        <v>0.92700000000000005</v>
      </c>
      <c r="M313" s="29">
        <v>0.92700000000000005</v>
      </c>
      <c r="N313" s="29">
        <v>0.92700000000000005</v>
      </c>
      <c r="O313" s="29">
        <v>0.92700000000000005</v>
      </c>
      <c r="P313" s="29">
        <v>0.92700000000000005</v>
      </c>
      <c r="Q313" s="29">
        <v>0.92700000000000005</v>
      </c>
      <c r="R313" s="29">
        <v>0.92700000000000005</v>
      </c>
      <c r="S313" s="29">
        <v>0.92700000000000005</v>
      </c>
      <c r="T313" s="29">
        <v>0.92700000000000005</v>
      </c>
      <c r="U313" s="29">
        <v>0.92700000000000005</v>
      </c>
      <c r="V313" s="29">
        <v>0.92700000000000005</v>
      </c>
      <c r="W313" s="29">
        <v>0.92700000000000005</v>
      </c>
      <c r="X313" s="29">
        <v>0.92700000000000005</v>
      </c>
      <c r="Y313" s="29">
        <v>0.92700000000000005</v>
      </c>
      <c r="Z313" s="29">
        <v>0.92700000000000005</v>
      </c>
      <c r="AA313" s="29">
        <v>0.92700000000000005</v>
      </c>
      <c r="AB313" s="29">
        <v>0.92700000000000005</v>
      </c>
      <c r="AC313" s="29">
        <v>0.92700000000000005</v>
      </c>
      <c r="AD313" s="29">
        <v>0.92700000000000005</v>
      </c>
      <c r="AE313" s="29">
        <v>0.92700000000000005</v>
      </c>
      <c r="AF313" s="29">
        <v>0.92700000000000005</v>
      </c>
      <c r="AG313" s="29">
        <v>0.92700000000000005</v>
      </c>
      <c r="AH313" s="29">
        <v>0.92700000000000005</v>
      </c>
      <c r="AI313" s="29">
        <v>0.92700000000000005</v>
      </c>
      <c r="AJ313" s="29">
        <v>0.92700000000000005</v>
      </c>
      <c r="AK313" s="29">
        <v>0.92700000000000005</v>
      </c>
      <c r="AL313" s="29">
        <v>0.92700000000000005</v>
      </c>
    </row>
    <row r="314" spans="1:38" ht="14.25" hidden="1" customHeight="1" x14ac:dyDescent="0.2">
      <c r="A314" s="5"/>
      <c r="B314" s="5" t="s">
        <v>563</v>
      </c>
      <c r="C314" s="28" t="s">
        <v>88</v>
      </c>
      <c r="D314" s="5" t="s">
        <v>89</v>
      </c>
      <c r="E314" s="28">
        <v>45</v>
      </c>
      <c r="F314" s="5" t="s">
        <v>564</v>
      </c>
      <c r="G314" s="5" t="s">
        <v>565</v>
      </c>
      <c r="H314" s="29" t="s">
        <v>566</v>
      </c>
      <c r="I314" s="29">
        <v>0.63500000000000001</v>
      </c>
      <c r="J314" s="29">
        <v>0.63500000000000001</v>
      </c>
      <c r="K314" s="29">
        <v>0.63500000000000001</v>
      </c>
      <c r="L314" s="29">
        <v>0.63500000000000001</v>
      </c>
      <c r="M314" s="29">
        <v>0.63500000000000001</v>
      </c>
      <c r="N314" s="29">
        <v>0.63500000000000001</v>
      </c>
      <c r="O314" s="29">
        <v>0.63500000000000001</v>
      </c>
      <c r="P314" s="29">
        <v>0.63500000000000001</v>
      </c>
      <c r="Q314" s="29">
        <v>0.63500000000000001</v>
      </c>
      <c r="R314" s="29">
        <v>0.63500000000000001</v>
      </c>
      <c r="S314" s="29">
        <v>0.63500000000000001</v>
      </c>
      <c r="T314" s="29">
        <v>0.63500000000000001</v>
      </c>
      <c r="U314" s="29">
        <v>0.63500000000000001</v>
      </c>
      <c r="V314" s="29">
        <v>0.63500000000000001</v>
      </c>
      <c r="W314" s="29">
        <v>0.63500000000000001</v>
      </c>
      <c r="X314" s="29">
        <v>0.63500000000000001</v>
      </c>
      <c r="Y314" s="29">
        <v>0.63500000000000001</v>
      </c>
      <c r="Z314" s="29">
        <v>0.63500000000000001</v>
      </c>
      <c r="AA314" s="29">
        <v>0.63500000000000001</v>
      </c>
      <c r="AB314" s="29">
        <v>0.63500000000000001</v>
      </c>
      <c r="AC314" s="29">
        <v>0.63500000000000001</v>
      </c>
      <c r="AD314" s="29">
        <v>0.63500000000000001</v>
      </c>
      <c r="AE314" s="29">
        <v>0.63500000000000001</v>
      </c>
      <c r="AF314" s="29">
        <v>0.63500000000000001</v>
      </c>
      <c r="AG314" s="29">
        <v>0.63500000000000001</v>
      </c>
      <c r="AH314" s="29">
        <v>0.63500000000000001</v>
      </c>
      <c r="AI314" s="29">
        <v>0.63500000000000001</v>
      </c>
      <c r="AJ314" s="29">
        <v>0.63500000000000001</v>
      </c>
      <c r="AK314" s="29">
        <v>0.63500000000000001</v>
      </c>
      <c r="AL314" s="29">
        <v>0.63500000000000001</v>
      </c>
    </row>
    <row r="315" spans="1:38" ht="14.25" hidden="1" customHeight="1" x14ac:dyDescent="0.2">
      <c r="A315" s="5"/>
      <c r="B315" s="5" t="s">
        <v>567</v>
      </c>
      <c r="C315" s="28" t="s">
        <v>88</v>
      </c>
      <c r="D315" s="5" t="s">
        <v>93</v>
      </c>
      <c r="E315" s="28">
        <v>45</v>
      </c>
      <c r="F315" s="5" t="s">
        <v>564</v>
      </c>
      <c r="G315" s="5" t="s">
        <v>565</v>
      </c>
      <c r="H315" s="29" t="s">
        <v>566</v>
      </c>
      <c r="I315" s="29">
        <v>0.63500000000000001</v>
      </c>
      <c r="J315" s="29">
        <v>0.63500000000000001</v>
      </c>
      <c r="K315" s="29">
        <v>0.63500000000000001</v>
      </c>
      <c r="L315" s="29">
        <v>0.63500000000000001</v>
      </c>
      <c r="M315" s="29">
        <v>0.63500000000000001</v>
      </c>
      <c r="N315" s="29">
        <v>0.63500000000000001</v>
      </c>
      <c r="O315" s="29">
        <v>0.63500000000000001</v>
      </c>
      <c r="P315" s="29">
        <v>0.63500000000000001</v>
      </c>
      <c r="Q315" s="29">
        <v>0.63500000000000001</v>
      </c>
      <c r="R315" s="29">
        <v>0.63500000000000001</v>
      </c>
      <c r="S315" s="29">
        <v>0.63500000000000001</v>
      </c>
      <c r="T315" s="29">
        <v>0.63500000000000001</v>
      </c>
      <c r="U315" s="29">
        <v>0.63500000000000001</v>
      </c>
      <c r="V315" s="29">
        <v>0.63500000000000001</v>
      </c>
      <c r="W315" s="29">
        <v>0.63500000000000001</v>
      </c>
      <c r="X315" s="29">
        <v>0.63500000000000001</v>
      </c>
      <c r="Y315" s="29">
        <v>0.63500000000000001</v>
      </c>
      <c r="Z315" s="29">
        <v>0.63500000000000001</v>
      </c>
      <c r="AA315" s="29">
        <v>0.63500000000000001</v>
      </c>
      <c r="AB315" s="29">
        <v>0.63500000000000001</v>
      </c>
      <c r="AC315" s="29">
        <v>0.63500000000000001</v>
      </c>
      <c r="AD315" s="29">
        <v>0.63500000000000001</v>
      </c>
      <c r="AE315" s="29">
        <v>0.63500000000000001</v>
      </c>
      <c r="AF315" s="29">
        <v>0.63500000000000001</v>
      </c>
      <c r="AG315" s="29">
        <v>0.63500000000000001</v>
      </c>
      <c r="AH315" s="29">
        <v>0.63500000000000001</v>
      </c>
      <c r="AI315" s="29">
        <v>0.63500000000000001</v>
      </c>
      <c r="AJ315" s="29">
        <v>0.63500000000000001</v>
      </c>
      <c r="AK315" s="29">
        <v>0.63500000000000001</v>
      </c>
      <c r="AL315" s="29">
        <v>0.63500000000000001</v>
      </c>
    </row>
    <row r="316" spans="1:38" ht="14.25" hidden="1" customHeight="1" x14ac:dyDescent="0.2">
      <c r="A316" s="5"/>
      <c r="B316" s="5" t="s">
        <v>568</v>
      </c>
      <c r="C316" s="28" t="s">
        <v>88</v>
      </c>
      <c r="D316" s="5" t="s">
        <v>95</v>
      </c>
      <c r="E316" s="28">
        <v>45</v>
      </c>
      <c r="F316" s="5" t="s">
        <v>564</v>
      </c>
      <c r="G316" s="5" t="s">
        <v>565</v>
      </c>
      <c r="H316" s="29" t="s">
        <v>566</v>
      </c>
      <c r="I316" s="29">
        <v>0.63500000000000001</v>
      </c>
      <c r="J316" s="29">
        <v>0.63500000000000001</v>
      </c>
      <c r="K316" s="29">
        <v>0.63500000000000001</v>
      </c>
      <c r="L316" s="29">
        <v>0.63500000000000001</v>
      </c>
      <c r="M316" s="29">
        <v>0.63500000000000001</v>
      </c>
      <c r="N316" s="29">
        <v>0.63500000000000001</v>
      </c>
      <c r="O316" s="29">
        <v>0.63500000000000001</v>
      </c>
      <c r="P316" s="29">
        <v>0.63500000000000001</v>
      </c>
      <c r="Q316" s="29">
        <v>0.63500000000000001</v>
      </c>
      <c r="R316" s="29">
        <v>0.63500000000000001</v>
      </c>
      <c r="S316" s="29">
        <v>0.63500000000000001</v>
      </c>
      <c r="T316" s="29">
        <v>0.63500000000000001</v>
      </c>
      <c r="U316" s="29">
        <v>0.63500000000000001</v>
      </c>
      <c r="V316" s="29">
        <v>0.63500000000000001</v>
      </c>
      <c r="W316" s="29">
        <v>0.63500000000000001</v>
      </c>
      <c r="X316" s="29">
        <v>0.63500000000000001</v>
      </c>
      <c r="Y316" s="29">
        <v>0.63500000000000001</v>
      </c>
      <c r="Z316" s="29">
        <v>0.63500000000000001</v>
      </c>
      <c r="AA316" s="29">
        <v>0.63500000000000001</v>
      </c>
      <c r="AB316" s="29">
        <v>0.63500000000000001</v>
      </c>
      <c r="AC316" s="29">
        <v>0.63500000000000001</v>
      </c>
      <c r="AD316" s="29">
        <v>0.63500000000000001</v>
      </c>
      <c r="AE316" s="29">
        <v>0.63500000000000001</v>
      </c>
      <c r="AF316" s="29">
        <v>0.63500000000000001</v>
      </c>
      <c r="AG316" s="29">
        <v>0.63500000000000001</v>
      </c>
      <c r="AH316" s="29">
        <v>0.63500000000000001</v>
      </c>
      <c r="AI316" s="29">
        <v>0.63500000000000001</v>
      </c>
      <c r="AJ316" s="29">
        <v>0.63500000000000001</v>
      </c>
      <c r="AK316" s="29">
        <v>0.63500000000000001</v>
      </c>
      <c r="AL316" s="29">
        <v>0.63500000000000001</v>
      </c>
    </row>
    <row r="317" spans="1:38" ht="14.25" hidden="1" customHeight="1" x14ac:dyDescent="0.2">
      <c r="A317" s="5"/>
      <c r="B317" s="5" t="s">
        <v>569</v>
      </c>
      <c r="C317" s="28" t="s">
        <v>88</v>
      </c>
      <c r="D317" s="5" t="s">
        <v>89</v>
      </c>
      <c r="E317" s="28" t="s">
        <v>570</v>
      </c>
      <c r="F317" s="5" t="s">
        <v>571</v>
      </c>
      <c r="G317" s="5" t="s">
        <v>572</v>
      </c>
      <c r="H317" s="29" t="s">
        <v>573</v>
      </c>
      <c r="I317" s="29">
        <v>8.3333333333333329E-2</v>
      </c>
      <c r="J317" s="29">
        <v>8.3333333333333329E-2</v>
      </c>
      <c r="K317" s="29">
        <v>8.3333333333333329E-2</v>
      </c>
      <c r="L317" s="29">
        <v>8.3333333333333329E-2</v>
      </c>
      <c r="M317" s="29">
        <v>8.3333333333333329E-2</v>
      </c>
      <c r="N317" s="29">
        <v>8.3333333333333329E-2</v>
      </c>
      <c r="O317" s="29">
        <v>8.3333333333333329E-2</v>
      </c>
      <c r="P317" s="29">
        <v>8.3333333333333329E-2</v>
      </c>
      <c r="Q317" s="29">
        <v>8.3333333333333329E-2</v>
      </c>
      <c r="R317" s="29">
        <v>8.3333333333333329E-2</v>
      </c>
      <c r="S317" s="29">
        <v>8.3333333333333329E-2</v>
      </c>
      <c r="T317" s="29">
        <v>8.3333333333333329E-2</v>
      </c>
      <c r="U317" s="29">
        <v>8.3333333333333329E-2</v>
      </c>
      <c r="V317" s="29">
        <v>8.3333333333333329E-2</v>
      </c>
      <c r="W317" s="29">
        <v>8.3333333333333329E-2</v>
      </c>
      <c r="X317" s="29">
        <v>8.3333333333333329E-2</v>
      </c>
      <c r="Y317" s="29">
        <v>8.3333333333333329E-2</v>
      </c>
      <c r="Z317" s="29">
        <v>8.3333333333333329E-2</v>
      </c>
      <c r="AA317" s="29">
        <v>8.3333333333333329E-2</v>
      </c>
      <c r="AB317" s="29">
        <v>8.3333333333333329E-2</v>
      </c>
      <c r="AC317" s="29">
        <v>8.3333333333333329E-2</v>
      </c>
      <c r="AD317" s="29">
        <v>8.3333333333333329E-2</v>
      </c>
      <c r="AE317" s="29">
        <v>8.3333333333333329E-2</v>
      </c>
      <c r="AF317" s="29">
        <v>8.3333333333333329E-2</v>
      </c>
      <c r="AG317" s="29">
        <v>8.3333333333333329E-2</v>
      </c>
      <c r="AH317" s="29">
        <v>8.3333333333333329E-2</v>
      </c>
      <c r="AI317" s="29">
        <v>8.3333333333333329E-2</v>
      </c>
      <c r="AJ317" s="29">
        <v>8.3333333333333329E-2</v>
      </c>
      <c r="AK317" s="29">
        <v>8.3333333333333329E-2</v>
      </c>
      <c r="AL317" s="29">
        <v>8.3333333333333329E-2</v>
      </c>
    </row>
    <row r="318" spans="1:38" ht="14.25" customHeight="1" x14ac:dyDescent="0.2">
      <c r="A318" s="26"/>
      <c r="B318" s="5" t="s">
        <v>574</v>
      </c>
      <c r="C318" s="28" t="s">
        <v>88</v>
      </c>
      <c r="D318" s="5" t="s">
        <v>93</v>
      </c>
      <c r="E318" s="28" t="s">
        <v>570</v>
      </c>
      <c r="F318" s="5" t="s">
        <v>571</v>
      </c>
      <c r="G318" s="5" t="s">
        <v>572</v>
      </c>
      <c r="H318" s="29" t="s">
        <v>573</v>
      </c>
      <c r="I318" s="29">
        <v>8.3333333333333329E-2</v>
      </c>
      <c r="J318" s="29">
        <v>8.3333333333333329E-2</v>
      </c>
      <c r="K318" s="29">
        <v>8.3333333333333329E-2</v>
      </c>
      <c r="L318" s="29">
        <v>8.3333333333333329E-2</v>
      </c>
      <c r="M318" s="29">
        <v>8.3333333333333329E-2</v>
      </c>
      <c r="N318" s="29">
        <v>8.3333333333333329E-2</v>
      </c>
      <c r="O318" s="29">
        <v>8.3333333333333329E-2</v>
      </c>
      <c r="P318" s="29">
        <v>8.3333333333333329E-2</v>
      </c>
      <c r="Q318" s="29">
        <v>8.3333333333333329E-2</v>
      </c>
      <c r="R318" s="29">
        <v>8.3333333333333329E-2</v>
      </c>
      <c r="S318" s="29">
        <v>8.3333333333333329E-2</v>
      </c>
      <c r="T318" s="29">
        <v>8.3333333333333329E-2</v>
      </c>
      <c r="U318" s="29">
        <v>8.3333333333333329E-2</v>
      </c>
      <c r="V318" s="29">
        <v>8.3333333333333329E-2</v>
      </c>
      <c r="W318" s="29">
        <v>8.3333333333333329E-2</v>
      </c>
      <c r="X318" s="29">
        <v>8.3333333333333329E-2</v>
      </c>
      <c r="Y318" s="29">
        <v>8.3333333333333329E-2</v>
      </c>
      <c r="Z318" s="29">
        <v>8.3333333333333329E-2</v>
      </c>
      <c r="AA318" s="29">
        <v>8.3333333333333329E-2</v>
      </c>
      <c r="AB318" s="29">
        <v>8.3333333333333329E-2</v>
      </c>
      <c r="AC318" s="29">
        <v>8.3333333333333329E-2</v>
      </c>
      <c r="AD318" s="29">
        <v>8.3333333333333329E-2</v>
      </c>
      <c r="AE318" s="29">
        <v>8.3333333333333329E-2</v>
      </c>
      <c r="AF318" s="29">
        <v>8.3333333333333329E-2</v>
      </c>
      <c r="AG318" s="29">
        <v>8.3333333333333329E-2</v>
      </c>
      <c r="AH318" s="29">
        <v>8.3333333333333329E-2</v>
      </c>
      <c r="AI318" s="29">
        <v>8.3333333333333329E-2</v>
      </c>
      <c r="AJ318" s="29">
        <v>8.3333333333333329E-2</v>
      </c>
      <c r="AK318" s="29">
        <v>8.3333333333333329E-2</v>
      </c>
      <c r="AL318" s="29">
        <v>8.3333333333333329E-2</v>
      </c>
    </row>
    <row r="319" spans="1:38" ht="14.25" hidden="1" customHeight="1" x14ac:dyDescent="0.2">
      <c r="A319" s="5"/>
      <c r="B319" s="5" t="s">
        <v>575</v>
      </c>
      <c r="C319" s="28" t="s">
        <v>88</v>
      </c>
      <c r="D319" s="5" t="s">
        <v>95</v>
      </c>
      <c r="E319" s="28" t="s">
        <v>570</v>
      </c>
      <c r="F319" s="5" t="s">
        <v>571</v>
      </c>
      <c r="G319" s="5" t="s">
        <v>572</v>
      </c>
      <c r="H319" s="29" t="s">
        <v>573</v>
      </c>
      <c r="I319" s="29">
        <v>8.3333333333333329E-2</v>
      </c>
      <c r="J319" s="29">
        <v>8.3333333333333329E-2</v>
      </c>
      <c r="K319" s="29">
        <v>8.3333333333333329E-2</v>
      </c>
      <c r="L319" s="29">
        <v>8.3333333333333329E-2</v>
      </c>
      <c r="M319" s="29">
        <v>8.3333333333333329E-2</v>
      </c>
      <c r="N319" s="29">
        <v>8.3333333333333329E-2</v>
      </c>
      <c r="O319" s="29">
        <v>8.3333333333333329E-2</v>
      </c>
      <c r="P319" s="29">
        <v>8.3333333333333329E-2</v>
      </c>
      <c r="Q319" s="29">
        <v>8.3333333333333329E-2</v>
      </c>
      <c r="R319" s="29">
        <v>8.3333333333333329E-2</v>
      </c>
      <c r="S319" s="29">
        <v>8.3333333333333329E-2</v>
      </c>
      <c r="T319" s="29">
        <v>8.3333333333333329E-2</v>
      </c>
      <c r="U319" s="29">
        <v>8.3333333333333329E-2</v>
      </c>
      <c r="V319" s="29">
        <v>8.3333333333333329E-2</v>
      </c>
      <c r="W319" s="29">
        <v>8.3333333333333329E-2</v>
      </c>
      <c r="X319" s="29">
        <v>8.3333333333333329E-2</v>
      </c>
      <c r="Y319" s="29">
        <v>8.3333333333333329E-2</v>
      </c>
      <c r="Z319" s="29">
        <v>8.3333333333333329E-2</v>
      </c>
      <c r="AA319" s="29">
        <v>8.3333333333333329E-2</v>
      </c>
      <c r="AB319" s="29">
        <v>8.3333333333333329E-2</v>
      </c>
      <c r="AC319" s="29">
        <v>8.3333333333333329E-2</v>
      </c>
      <c r="AD319" s="29">
        <v>8.3333333333333329E-2</v>
      </c>
      <c r="AE319" s="29">
        <v>8.3333333333333329E-2</v>
      </c>
      <c r="AF319" s="29">
        <v>8.3333333333333329E-2</v>
      </c>
      <c r="AG319" s="29">
        <v>8.3333333333333329E-2</v>
      </c>
      <c r="AH319" s="29">
        <v>8.3333333333333329E-2</v>
      </c>
      <c r="AI319" s="29">
        <v>8.3333333333333329E-2</v>
      </c>
      <c r="AJ319" s="29">
        <v>8.3333333333333329E-2</v>
      </c>
      <c r="AK319" s="29">
        <v>8.3333333333333329E-2</v>
      </c>
      <c r="AL319" s="29">
        <v>8.3333333333333329E-2</v>
      </c>
    </row>
    <row r="320" spans="1:38" ht="14.25" hidden="1" customHeight="1" x14ac:dyDescent="0.2">
      <c r="A320" s="5"/>
      <c r="B320" s="5" t="s">
        <v>576</v>
      </c>
      <c r="C320" s="28" t="s">
        <v>88</v>
      </c>
      <c r="D320" s="5" t="s">
        <v>89</v>
      </c>
      <c r="E320" s="28" t="s">
        <v>570</v>
      </c>
      <c r="F320" s="5" t="s">
        <v>571</v>
      </c>
      <c r="G320" s="5" t="s">
        <v>577</v>
      </c>
      <c r="H320" s="29" t="s">
        <v>578</v>
      </c>
      <c r="I320" s="29">
        <v>0.16666666666666666</v>
      </c>
      <c r="J320" s="29">
        <v>0.16666666666666666</v>
      </c>
      <c r="K320" s="29">
        <v>0.16666666666666666</v>
      </c>
      <c r="L320" s="29">
        <v>0.16666666666666666</v>
      </c>
      <c r="M320" s="29">
        <v>0.16666666666666666</v>
      </c>
      <c r="N320" s="29">
        <v>0.16666666666666666</v>
      </c>
      <c r="O320" s="29">
        <v>0.16666666666666666</v>
      </c>
      <c r="P320" s="29">
        <v>0.16666666666666666</v>
      </c>
      <c r="Q320" s="29">
        <v>0.16666666666666666</v>
      </c>
      <c r="R320" s="29">
        <v>0.16666666666666666</v>
      </c>
      <c r="S320" s="29">
        <v>0.16666666666666666</v>
      </c>
      <c r="T320" s="29">
        <v>0.16666666666666666</v>
      </c>
      <c r="U320" s="29">
        <v>0.16666666666666666</v>
      </c>
      <c r="V320" s="29">
        <v>0.16666666666666666</v>
      </c>
      <c r="W320" s="29">
        <v>0.16666666666666666</v>
      </c>
      <c r="X320" s="29">
        <v>0.16666666666666666</v>
      </c>
      <c r="Y320" s="29">
        <v>0.16666666666666666</v>
      </c>
      <c r="Z320" s="29">
        <v>0.16666666666666666</v>
      </c>
      <c r="AA320" s="29">
        <v>0.16666666666666666</v>
      </c>
      <c r="AB320" s="29">
        <v>0.16666666666666666</v>
      </c>
      <c r="AC320" s="29">
        <v>0.16666666666666666</v>
      </c>
      <c r="AD320" s="29">
        <v>0.16666666666666666</v>
      </c>
      <c r="AE320" s="29">
        <v>0.16666666666666666</v>
      </c>
      <c r="AF320" s="29">
        <v>0.16666666666666666</v>
      </c>
      <c r="AG320" s="29">
        <v>0.16666666666666666</v>
      </c>
      <c r="AH320" s="29">
        <v>0.16666666666666666</v>
      </c>
      <c r="AI320" s="29">
        <v>0.16666666666666666</v>
      </c>
      <c r="AJ320" s="29">
        <v>0.16666666666666666</v>
      </c>
      <c r="AK320" s="29">
        <v>0.16666666666666666</v>
      </c>
      <c r="AL320" s="29">
        <v>0.16666666666666666</v>
      </c>
    </row>
    <row r="321" spans="1:38" ht="14.25" customHeight="1" x14ac:dyDescent="0.2">
      <c r="A321" s="26"/>
      <c r="B321" s="5" t="s">
        <v>579</v>
      </c>
      <c r="C321" s="28" t="s">
        <v>88</v>
      </c>
      <c r="D321" s="5" t="s">
        <v>93</v>
      </c>
      <c r="E321" s="28" t="s">
        <v>570</v>
      </c>
      <c r="F321" s="5" t="s">
        <v>571</v>
      </c>
      <c r="G321" s="5" t="s">
        <v>577</v>
      </c>
      <c r="H321" s="29" t="s">
        <v>578</v>
      </c>
      <c r="I321" s="29">
        <v>0.16666666666666666</v>
      </c>
      <c r="J321" s="29">
        <v>0.16666666666666666</v>
      </c>
      <c r="K321" s="29">
        <v>0.16666666666666666</v>
      </c>
      <c r="L321" s="29">
        <v>0.16666666666666666</v>
      </c>
      <c r="M321" s="29">
        <v>0.16666666666666666</v>
      </c>
      <c r="N321" s="29">
        <v>0.16666666666666666</v>
      </c>
      <c r="O321" s="29">
        <v>0.16666666666666666</v>
      </c>
      <c r="P321" s="29">
        <v>0.16666666666666666</v>
      </c>
      <c r="Q321" s="29">
        <v>0.16666666666666666</v>
      </c>
      <c r="R321" s="29">
        <v>0.16666666666666666</v>
      </c>
      <c r="S321" s="29">
        <v>0.16666666666666666</v>
      </c>
      <c r="T321" s="29">
        <v>0.16666666666666666</v>
      </c>
      <c r="U321" s="29">
        <v>0.16666666666666666</v>
      </c>
      <c r="V321" s="29">
        <v>0.16666666666666666</v>
      </c>
      <c r="W321" s="29">
        <v>0.16666666666666666</v>
      </c>
      <c r="X321" s="29">
        <v>0.16666666666666666</v>
      </c>
      <c r="Y321" s="29">
        <v>0.16666666666666666</v>
      </c>
      <c r="Z321" s="29">
        <v>0.16666666666666666</v>
      </c>
      <c r="AA321" s="29">
        <v>0.16666666666666666</v>
      </c>
      <c r="AB321" s="29">
        <v>0.16666666666666666</v>
      </c>
      <c r="AC321" s="29">
        <v>0.16666666666666666</v>
      </c>
      <c r="AD321" s="29">
        <v>0.16666666666666666</v>
      </c>
      <c r="AE321" s="29">
        <v>0.16666666666666666</v>
      </c>
      <c r="AF321" s="29">
        <v>0.16666666666666666</v>
      </c>
      <c r="AG321" s="29">
        <v>0.16666666666666666</v>
      </c>
      <c r="AH321" s="29">
        <v>0.16666666666666666</v>
      </c>
      <c r="AI321" s="29">
        <v>0.16666666666666666</v>
      </c>
      <c r="AJ321" s="29">
        <v>0.16666666666666666</v>
      </c>
      <c r="AK321" s="29">
        <v>0.16666666666666666</v>
      </c>
      <c r="AL321" s="29">
        <v>0.16666666666666666</v>
      </c>
    </row>
    <row r="322" spans="1:38" ht="14.25" hidden="1" customHeight="1" x14ac:dyDescent="0.2">
      <c r="A322" s="5"/>
      <c r="B322" s="5" t="s">
        <v>580</v>
      </c>
      <c r="C322" s="28" t="s">
        <v>88</v>
      </c>
      <c r="D322" s="5" t="s">
        <v>95</v>
      </c>
      <c r="E322" s="28" t="s">
        <v>570</v>
      </c>
      <c r="F322" s="5" t="s">
        <v>571</v>
      </c>
      <c r="G322" s="5" t="s">
        <v>577</v>
      </c>
      <c r="H322" s="29" t="s">
        <v>578</v>
      </c>
      <c r="I322" s="29">
        <v>0.16666666666666666</v>
      </c>
      <c r="J322" s="29">
        <v>0.16666666666666666</v>
      </c>
      <c r="K322" s="29">
        <v>0.16666666666666666</v>
      </c>
      <c r="L322" s="29">
        <v>0.16666666666666666</v>
      </c>
      <c r="M322" s="29">
        <v>0.16666666666666666</v>
      </c>
      <c r="N322" s="29">
        <v>0.16666666666666666</v>
      </c>
      <c r="O322" s="29">
        <v>0.16666666666666666</v>
      </c>
      <c r="P322" s="29">
        <v>0.16666666666666666</v>
      </c>
      <c r="Q322" s="29">
        <v>0.16666666666666666</v>
      </c>
      <c r="R322" s="29">
        <v>0.16666666666666666</v>
      </c>
      <c r="S322" s="29">
        <v>0.16666666666666666</v>
      </c>
      <c r="T322" s="29">
        <v>0.16666666666666666</v>
      </c>
      <c r="U322" s="29">
        <v>0.16666666666666666</v>
      </c>
      <c r="V322" s="29">
        <v>0.16666666666666666</v>
      </c>
      <c r="W322" s="29">
        <v>0.16666666666666666</v>
      </c>
      <c r="X322" s="29">
        <v>0.16666666666666666</v>
      </c>
      <c r="Y322" s="29">
        <v>0.16666666666666666</v>
      </c>
      <c r="Z322" s="29">
        <v>0.16666666666666666</v>
      </c>
      <c r="AA322" s="29">
        <v>0.16666666666666666</v>
      </c>
      <c r="AB322" s="29">
        <v>0.16666666666666666</v>
      </c>
      <c r="AC322" s="29">
        <v>0.16666666666666666</v>
      </c>
      <c r="AD322" s="29">
        <v>0.16666666666666666</v>
      </c>
      <c r="AE322" s="29">
        <v>0.16666666666666666</v>
      </c>
      <c r="AF322" s="29">
        <v>0.16666666666666666</v>
      </c>
      <c r="AG322" s="29">
        <v>0.16666666666666666</v>
      </c>
      <c r="AH322" s="29">
        <v>0.16666666666666666</v>
      </c>
      <c r="AI322" s="29">
        <v>0.16666666666666666</v>
      </c>
      <c r="AJ322" s="29">
        <v>0.16666666666666666</v>
      </c>
      <c r="AK322" s="29">
        <v>0.16666666666666666</v>
      </c>
      <c r="AL322" s="29">
        <v>0.16666666666666666</v>
      </c>
    </row>
    <row r="323" spans="1:38" ht="14.25" hidden="1" customHeight="1" x14ac:dyDescent="0.2">
      <c r="A323" s="5"/>
      <c r="B323" s="5" t="s">
        <v>581</v>
      </c>
      <c r="C323" s="28" t="s">
        <v>88</v>
      </c>
      <c r="D323" s="5" t="s">
        <v>89</v>
      </c>
      <c r="E323" s="28" t="s">
        <v>570</v>
      </c>
      <c r="F323" s="5" t="s">
        <v>571</v>
      </c>
      <c r="G323" s="5" t="s">
        <v>582</v>
      </c>
      <c r="H323" s="29" t="s">
        <v>583</v>
      </c>
      <c r="I323" s="29">
        <v>0.25</v>
      </c>
      <c r="J323" s="29">
        <v>0.25</v>
      </c>
      <c r="K323" s="29">
        <v>0.25</v>
      </c>
      <c r="L323" s="29">
        <v>0.25</v>
      </c>
      <c r="M323" s="29">
        <v>0.25</v>
      </c>
      <c r="N323" s="29">
        <v>0.25</v>
      </c>
      <c r="O323" s="29">
        <v>0.25</v>
      </c>
      <c r="P323" s="29">
        <v>0.25</v>
      </c>
      <c r="Q323" s="29">
        <v>0.25</v>
      </c>
      <c r="R323" s="29">
        <v>0.25</v>
      </c>
      <c r="S323" s="29">
        <v>0.25</v>
      </c>
      <c r="T323" s="29">
        <v>0.25</v>
      </c>
      <c r="U323" s="29">
        <v>0.25</v>
      </c>
      <c r="V323" s="29">
        <v>0.25</v>
      </c>
      <c r="W323" s="29">
        <v>0.25</v>
      </c>
      <c r="X323" s="29">
        <v>0.25</v>
      </c>
      <c r="Y323" s="29">
        <v>0.25</v>
      </c>
      <c r="Z323" s="29">
        <v>0.25</v>
      </c>
      <c r="AA323" s="29">
        <v>0.25</v>
      </c>
      <c r="AB323" s="29">
        <v>0.25</v>
      </c>
      <c r="AC323" s="29">
        <v>0.25</v>
      </c>
      <c r="AD323" s="29">
        <v>0.25</v>
      </c>
      <c r="AE323" s="29">
        <v>0.25</v>
      </c>
      <c r="AF323" s="29">
        <v>0.25</v>
      </c>
      <c r="AG323" s="29">
        <v>0.25</v>
      </c>
      <c r="AH323" s="29">
        <v>0.25</v>
      </c>
      <c r="AI323" s="29">
        <v>0.25</v>
      </c>
      <c r="AJ323" s="29">
        <v>0.25</v>
      </c>
      <c r="AK323" s="29">
        <v>0.25</v>
      </c>
      <c r="AL323" s="29">
        <v>0.25</v>
      </c>
    </row>
    <row r="324" spans="1:38" ht="14.25" customHeight="1" x14ac:dyDescent="0.2">
      <c r="A324" s="26"/>
      <c r="B324" s="5" t="s">
        <v>584</v>
      </c>
      <c r="C324" s="28" t="s">
        <v>88</v>
      </c>
      <c r="D324" s="5" t="s">
        <v>93</v>
      </c>
      <c r="E324" s="28" t="s">
        <v>570</v>
      </c>
      <c r="F324" s="5" t="s">
        <v>571</v>
      </c>
      <c r="G324" s="5" t="s">
        <v>582</v>
      </c>
      <c r="H324" s="29" t="s">
        <v>583</v>
      </c>
      <c r="I324" s="29">
        <v>0.25</v>
      </c>
      <c r="J324" s="29">
        <v>0.25</v>
      </c>
      <c r="K324" s="29">
        <v>0.25</v>
      </c>
      <c r="L324" s="29">
        <v>0.25</v>
      </c>
      <c r="M324" s="29">
        <v>0.25</v>
      </c>
      <c r="N324" s="29">
        <v>0.25</v>
      </c>
      <c r="O324" s="29">
        <v>0.25</v>
      </c>
      <c r="P324" s="29">
        <v>0.25</v>
      </c>
      <c r="Q324" s="29">
        <v>0.25</v>
      </c>
      <c r="R324" s="29">
        <v>0.25</v>
      </c>
      <c r="S324" s="29">
        <v>0.25</v>
      </c>
      <c r="T324" s="29">
        <v>0.25</v>
      </c>
      <c r="U324" s="29">
        <v>0.25</v>
      </c>
      <c r="V324" s="29">
        <v>0.25</v>
      </c>
      <c r="W324" s="29">
        <v>0.25</v>
      </c>
      <c r="X324" s="29">
        <v>0.25</v>
      </c>
      <c r="Y324" s="29">
        <v>0.25</v>
      </c>
      <c r="Z324" s="29">
        <v>0.25</v>
      </c>
      <c r="AA324" s="29">
        <v>0.25</v>
      </c>
      <c r="AB324" s="29">
        <v>0.25</v>
      </c>
      <c r="AC324" s="29">
        <v>0.25</v>
      </c>
      <c r="AD324" s="29">
        <v>0.25</v>
      </c>
      <c r="AE324" s="29">
        <v>0.25</v>
      </c>
      <c r="AF324" s="29">
        <v>0.25</v>
      </c>
      <c r="AG324" s="29">
        <v>0.25</v>
      </c>
      <c r="AH324" s="29">
        <v>0.25</v>
      </c>
      <c r="AI324" s="29">
        <v>0.25</v>
      </c>
      <c r="AJ324" s="29">
        <v>0.25</v>
      </c>
      <c r="AK324" s="29">
        <v>0.25</v>
      </c>
      <c r="AL324" s="29">
        <v>0.25</v>
      </c>
    </row>
    <row r="325" spans="1:38" ht="14.25" hidden="1" customHeight="1" x14ac:dyDescent="0.2">
      <c r="A325" s="5"/>
      <c r="B325" s="5" t="s">
        <v>585</v>
      </c>
      <c r="C325" s="28" t="s">
        <v>88</v>
      </c>
      <c r="D325" s="5" t="s">
        <v>95</v>
      </c>
      <c r="E325" s="28" t="s">
        <v>570</v>
      </c>
      <c r="F325" s="5" t="s">
        <v>571</v>
      </c>
      <c r="G325" s="5" t="s">
        <v>582</v>
      </c>
      <c r="H325" s="29" t="s">
        <v>583</v>
      </c>
      <c r="I325" s="29">
        <v>0.25</v>
      </c>
      <c r="J325" s="29">
        <v>0.25</v>
      </c>
      <c r="K325" s="29">
        <v>0.25</v>
      </c>
      <c r="L325" s="29">
        <v>0.25</v>
      </c>
      <c r="M325" s="29">
        <v>0.25</v>
      </c>
      <c r="N325" s="29">
        <v>0.25</v>
      </c>
      <c r="O325" s="29">
        <v>0.25</v>
      </c>
      <c r="P325" s="29">
        <v>0.25</v>
      </c>
      <c r="Q325" s="29">
        <v>0.25</v>
      </c>
      <c r="R325" s="29">
        <v>0.25</v>
      </c>
      <c r="S325" s="29">
        <v>0.25</v>
      </c>
      <c r="T325" s="29">
        <v>0.25</v>
      </c>
      <c r="U325" s="29">
        <v>0.25</v>
      </c>
      <c r="V325" s="29">
        <v>0.25</v>
      </c>
      <c r="W325" s="29">
        <v>0.25</v>
      </c>
      <c r="X325" s="29">
        <v>0.25</v>
      </c>
      <c r="Y325" s="29">
        <v>0.25</v>
      </c>
      <c r="Z325" s="29">
        <v>0.25</v>
      </c>
      <c r="AA325" s="29">
        <v>0.25</v>
      </c>
      <c r="AB325" s="29">
        <v>0.25</v>
      </c>
      <c r="AC325" s="29">
        <v>0.25</v>
      </c>
      <c r="AD325" s="29">
        <v>0.25</v>
      </c>
      <c r="AE325" s="29">
        <v>0.25</v>
      </c>
      <c r="AF325" s="29">
        <v>0.25</v>
      </c>
      <c r="AG325" s="29">
        <v>0.25</v>
      </c>
      <c r="AH325" s="29">
        <v>0.25</v>
      </c>
      <c r="AI325" s="29">
        <v>0.25</v>
      </c>
      <c r="AJ325" s="29">
        <v>0.25</v>
      </c>
      <c r="AK325" s="29">
        <v>0.25</v>
      </c>
      <c r="AL325" s="29">
        <v>0.25</v>
      </c>
    </row>
    <row r="326" spans="1:38" ht="14.25" hidden="1" customHeight="1" x14ac:dyDescent="0.2">
      <c r="A326" s="5"/>
      <c r="B326" s="5" t="s">
        <v>586</v>
      </c>
      <c r="C326" s="28" t="s">
        <v>88</v>
      </c>
      <c r="D326" s="5" t="s">
        <v>89</v>
      </c>
      <c r="E326" s="28" t="s">
        <v>570</v>
      </c>
      <c r="F326" s="5" t="s">
        <v>571</v>
      </c>
      <c r="G326" s="5" t="s">
        <v>587</v>
      </c>
      <c r="H326" s="29" t="s">
        <v>588</v>
      </c>
      <c r="I326" s="29">
        <v>0.33333333333333331</v>
      </c>
      <c r="J326" s="29">
        <v>0.33333333333333331</v>
      </c>
      <c r="K326" s="29">
        <v>0.33333333333333331</v>
      </c>
      <c r="L326" s="29">
        <v>0.33333333333333331</v>
      </c>
      <c r="M326" s="29">
        <v>0.33333333333333331</v>
      </c>
      <c r="N326" s="29">
        <v>0.33333333333333331</v>
      </c>
      <c r="O326" s="29">
        <v>0.33333333333333331</v>
      </c>
      <c r="P326" s="29">
        <v>0.33333333333333331</v>
      </c>
      <c r="Q326" s="29">
        <v>0.33333333333333331</v>
      </c>
      <c r="R326" s="29">
        <v>0.33333333333333331</v>
      </c>
      <c r="S326" s="29">
        <v>0.33333333333333331</v>
      </c>
      <c r="T326" s="29">
        <v>0.33333333333333331</v>
      </c>
      <c r="U326" s="29">
        <v>0.33333333333333331</v>
      </c>
      <c r="V326" s="29">
        <v>0.33333333333333331</v>
      </c>
      <c r="W326" s="29">
        <v>0.33333333333333331</v>
      </c>
      <c r="X326" s="29">
        <v>0.33333333333333331</v>
      </c>
      <c r="Y326" s="29">
        <v>0.33333333333333331</v>
      </c>
      <c r="Z326" s="29">
        <v>0.33333333333333331</v>
      </c>
      <c r="AA326" s="29">
        <v>0.33333333333333331</v>
      </c>
      <c r="AB326" s="29">
        <v>0.33333333333333331</v>
      </c>
      <c r="AC326" s="29">
        <v>0.33333333333333331</v>
      </c>
      <c r="AD326" s="29">
        <v>0.33333333333333331</v>
      </c>
      <c r="AE326" s="29">
        <v>0.33333333333333331</v>
      </c>
      <c r="AF326" s="29">
        <v>0.33333333333333331</v>
      </c>
      <c r="AG326" s="29">
        <v>0.33333333333333331</v>
      </c>
      <c r="AH326" s="29">
        <v>0.33333333333333331</v>
      </c>
      <c r="AI326" s="29">
        <v>0.33333333333333331</v>
      </c>
      <c r="AJ326" s="29">
        <v>0.33333333333333331</v>
      </c>
      <c r="AK326" s="29">
        <v>0.33333333333333331</v>
      </c>
      <c r="AL326" s="29">
        <v>0.33333333333333331</v>
      </c>
    </row>
    <row r="327" spans="1:38" ht="14.25" customHeight="1" x14ac:dyDescent="0.2">
      <c r="A327" s="26"/>
      <c r="B327" s="5" t="s">
        <v>589</v>
      </c>
      <c r="C327" s="28" t="s">
        <v>88</v>
      </c>
      <c r="D327" s="5" t="s">
        <v>93</v>
      </c>
      <c r="E327" s="28" t="s">
        <v>570</v>
      </c>
      <c r="F327" s="5" t="s">
        <v>571</v>
      </c>
      <c r="G327" s="5" t="s">
        <v>587</v>
      </c>
      <c r="H327" s="29" t="s">
        <v>588</v>
      </c>
      <c r="I327" s="29">
        <v>0.33333333333333331</v>
      </c>
      <c r="J327" s="29">
        <v>0.33333333333333331</v>
      </c>
      <c r="K327" s="29">
        <v>0.33333333333333331</v>
      </c>
      <c r="L327" s="29">
        <v>0.33333333333333331</v>
      </c>
      <c r="M327" s="29">
        <v>0.33333333333333331</v>
      </c>
      <c r="N327" s="29">
        <v>0.33333333333333331</v>
      </c>
      <c r="O327" s="29">
        <v>0.33333333333333331</v>
      </c>
      <c r="P327" s="29">
        <v>0.33333333333333331</v>
      </c>
      <c r="Q327" s="29">
        <v>0.33333333333333331</v>
      </c>
      <c r="R327" s="29">
        <v>0.33333333333333331</v>
      </c>
      <c r="S327" s="29">
        <v>0.33333333333333331</v>
      </c>
      <c r="T327" s="29">
        <v>0.33333333333333331</v>
      </c>
      <c r="U327" s="29">
        <v>0.33333333333333331</v>
      </c>
      <c r="V327" s="29">
        <v>0.33333333333333331</v>
      </c>
      <c r="W327" s="29">
        <v>0.33333333333333331</v>
      </c>
      <c r="X327" s="29">
        <v>0.33333333333333331</v>
      </c>
      <c r="Y327" s="29">
        <v>0.33333333333333331</v>
      </c>
      <c r="Z327" s="29">
        <v>0.33333333333333331</v>
      </c>
      <c r="AA327" s="29">
        <v>0.33333333333333331</v>
      </c>
      <c r="AB327" s="29">
        <v>0.33333333333333331</v>
      </c>
      <c r="AC327" s="29">
        <v>0.33333333333333331</v>
      </c>
      <c r="AD327" s="29">
        <v>0.33333333333333331</v>
      </c>
      <c r="AE327" s="29">
        <v>0.33333333333333331</v>
      </c>
      <c r="AF327" s="29">
        <v>0.33333333333333331</v>
      </c>
      <c r="AG327" s="29">
        <v>0.33333333333333331</v>
      </c>
      <c r="AH327" s="29">
        <v>0.33333333333333331</v>
      </c>
      <c r="AI327" s="29">
        <v>0.33333333333333331</v>
      </c>
      <c r="AJ327" s="29">
        <v>0.33333333333333331</v>
      </c>
      <c r="AK327" s="29">
        <v>0.33333333333333331</v>
      </c>
      <c r="AL327" s="29">
        <v>0.33333333333333331</v>
      </c>
    </row>
    <row r="328" spans="1:38" ht="14.25" hidden="1" customHeight="1" x14ac:dyDescent="0.2">
      <c r="A328" s="5"/>
      <c r="B328" s="5" t="s">
        <v>590</v>
      </c>
      <c r="C328" s="28" t="s">
        <v>88</v>
      </c>
      <c r="D328" s="5" t="s">
        <v>95</v>
      </c>
      <c r="E328" s="28" t="s">
        <v>570</v>
      </c>
      <c r="F328" s="5" t="s">
        <v>571</v>
      </c>
      <c r="G328" s="5" t="s">
        <v>587</v>
      </c>
      <c r="H328" s="29" t="s">
        <v>588</v>
      </c>
      <c r="I328" s="29">
        <v>0.33333333333333331</v>
      </c>
      <c r="J328" s="29">
        <v>0.33333333333333331</v>
      </c>
      <c r="K328" s="29">
        <v>0.33333333333333331</v>
      </c>
      <c r="L328" s="29">
        <v>0.33333333333333331</v>
      </c>
      <c r="M328" s="29">
        <v>0.33333333333333331</v>
      </c>
      <c r="N328" s="29">
        <v>0.33333333333333331</v>
      </c>
      <c r="O328" s="29">
        <v>0.33333333333333331</v>
      </c>
      <c r="P328" s="29">
        <v>0.33333333333333331</v>
      </c>
      <c r="Q328" s="29">
        <v>0.33333333333333331</v>
      </c>
      <c r="R328" s="29">
        <v>0.33333333333333331</v>
      </c>
      <c r="S328" s="29">
        <v>0.33333333333333331</v>
      </c>
      <c r="T328" s="29">
        <v>0.33333333333333331</v>
      </c>
      <c r="U328" s="29">
        <v>0.33333333333333331</v>
      </c>
      <c r="V328" s="29">
        <v>0.33333333333333331</v>
      </c>
      <c r="W328" s="29">
        <v>0.33333333333333331</v>
      </c>
      <c r="X328" s="29">
        <v>0.33333333333333331</v>
      </c>
      <c r="Y328" s="29">
        <v>0.33333333333333331</v>
      </c>
      <c r="Z328" s="29">
        <v>0.33333333333333331</v>
      </c>
      <c r="AA328" s="29">
        <v>0.33333333333333331</v>
      </c>
      <c r="AB328" s="29">
        <v>0.33333333333333331</v>
      </c>
      <c r="AC328" s="29">
        <v>0.33333333333333331</v>
      </c>
      <c r="AD328" s="29">
        <v>0.33333333333333331</v>
      </c>
      <c r="AE328" s="29">
        <v>0.33333333333333331</v>
      </c>
      <c r="AF328" s="29">
        <v>0.33333333333333331</v>
      </c>
      <c r="AG328" s="29">
        <v>0.33333333333333331</v>
      </c>
      <c r="AH328" s="29">
        <v>0.33333333333333331</v>
      </c>
      <c r="AI328" s="29">
        <v>0.33333333333333331</v>
      </c>
      <c r="AJ328" s="29">
        <v>0.33333333333333331</v>
      </c>
      <c r="AK328" s="29">
        <v>0.33333333333333331</v>
      </c>
      <c r="AL328" s="29">
        <v>0.33333333333333331</v>
      </c>
    </row>
    <row r="329" spans="1:38" ht="14.25" hidden="1" customHeight="1" x14ac:dyDescent="0.2">
      <c r="A329" s="5"/>
      <c r="B329" s="5" t="s">
        <v>591</v>
      </c>
      <c r="C329" s="28" t="s">
        <v>88</v>
      </c>
      <c r="D329" s="5" t="s">
        <v>89</v>
      </c>
      <c r="E329" s="28" t="s">
        <v>570</v>
      </c>
      <c r="F329" s="5" t="s">
        <v>571</v>
      </c>
      <c r="G329" s="5" t="s">
        <v>592</v>
      </c>
      <c r="H329" s="29" t="s">
        <v>593</v>
      </c>
      <c r="I329" s="29">
        <v>0.41666666666666669</v>
      </c>
      <c r="J329" s="29">
        <v>0.41666666666666669</v>
      </c>
      <c r="K329" s="29">
        <v>0.41666666666666669</v>
      </c>
      <c r="L329" s="29">
        <v>0.41666666666666669</v>
      </c>
      <c r="M329" s="29">
        <v>0.41666666666666669</v>
      </c>
      <c r="N329" s="29">
        <v>0.41666666666666669</v>
      </c>
      <c r="O329" s="29">
        <v>0.41666666666666669</v>
      </c>
      <c r="P329" s="29">
        <v>0.41666666666666669</v>
      </c>
      <c r="Q329" s="29">
        <v>0.41666666666666669</v>
      </c>
      <c r="R329" s="29">
        <v>0.41666666666666669</v>
      </c>
      <c r="S329" s="29">
        <v>0.41666666666666669</v>
      </c>
      <c r="T329" s="29">
        <v>0.41666666666666669</v>
      </c>
      <c r="U329" s="29">
        <v>0.41666666666666669</v>
      </c>
      <c r="V329" s="29">
        <v>0.41666666666666669</v>
      </c>
      <c r="W329" s="29">
        <v>0.41666666666666669</v>
      </c>
      <c r="X329" s="29">
        <v>0.41666666666666669</v>
      </c>
      <c r="Y329" s="29">
        <v>0.41666666666666669</v>
      </c>
      <c r="Z329" s="29">
        <v>0.41666666666666669</v>
      </c>
      <c r="AA329" s="29">
        <v>0.41666666666666669</v>
      </c>
      <c r="AB329" s="29">
        <v>0.41666666666666669</v>
      </c>
      <c r="AC329" s="29">
        <v>0.41666666666666669</v>
      </c>
      <c r="AD329" s="29">
        <v>0.41666666666666669</v>
      </c>
      <c r="AE329" s="29">
        <v>0.41666666666666669</v>
      </c>
      <c r="AF329" s="29">
        <v>0.41666666666666669</v>
      </c>
      <c r="AG329" s="29">
        <v>0.41666666666666669</v>
      </c>
      <c r="AH329" s="29">
        <v>0.41666666666666669</v>
      </c>
      <c r="AI329" s="29">
        <v>0.41666666666666669</v>
      </c>
      <c r="AJ329" s="29">
        <v>0.41666666666666669</v>
      </c>
      <c r="AK329" s="29">
        <v>0.41666666666666669</v>
      </c>
      <c r="AL329" s="29">
        <v>0.41666666666666669</v>
      </c>
    </row>
    <row r="330" spans="1:38" ht="14.25" customHeight="1" x14ac:dyDescent="0.2">
      <c r="A330" s="26" t="s">
        <v>70</v>
      </c>
      <c r="B330" s="5" t="s">
        <v>594</v>
      </c>
      <c r="C330" s="28" t="s">
        <v>88</v>
      </c>
      <c r="D330" s="5" t="s">
        <v>93</v>
      </c>
      <c r="E330" s="28" t="s">
        <v>570</v>
      </c>
      <c r="F330" s="5" t="s">
        <v>571</v>
      </c>
      <c r="G330" s="5" t="s">
        <v>592</v>
      </c>
      <c r="H330" s="29" t="s">
        <v>593</v>
      </c>
      <c r="I330" s="29">
        <v>0.41666666666666669</v>
      </c>
      <c r="J330" s="29">
        <v>0.41666666666666669</v>
      </c>
      <c r="K330" s="29">
        <v>0.41666666666666669</v>
      </c>
      <c r="L330" s="29">
        <v>0.41666666666666669</v>
      </c>
      <c r="M330" s="29">
        <v>0.41666666666666669</v>
      </c>
      <c r="N330" s="29">
        <v>0.41666666666666669</v>
      </c>
      <c r="O330" s="29">
        <v>0.41666666666666669</v>
      </c>
      <c r="P330" s="29">
        <v>0.41666666666666669</v>
      </c>
      <c r="Q330" s="29">
        <v>0.41666666666666669</v>
      </c>
      <c r="R330" s="29">
        <v>0.41666666666666669</v>
      </c>
      <c r="S330" s="29">
        <v>0.41666666666666669</v>
      </c>
      <c r="T330" s="29">
        <v>0.41666666666666669</v>
      </c>
      <c r="U330" s="29">
        <v>0.41666666666666669</v>
      </c>
      <c r="V330" s="29">
        <v>0.41666666666666669</v>
      </c>
      <c r="W330" s="29">
        <v>0.41666666666666669</v>
      </c>
      <c r="X330" s="29">
        <v>0.41666666666666669</v>
      </c>
      <c r="Y330" s="29">
        <v>0.41666666666666669</v>
      </c>
      <c r="Z330" s="29">
        <v>0.41666666666666669</v>
      </c>
      <c r="AA330" s="29">
        <v>0.41666666666666669</v>
      </c>
      <c r="AB330" s="29">
        <v>0.41666666666666669</v>
      </c>
      <c r="AC330" s="29">
        <v>0.41666666666666669</v>
      </c>
      <c r="AD330" s="29">
        <v>0.41666666666666669</v>
      </c>
      <c r="AE330" s="29">
        <v>0.41666666666666669</v>
      </c>
      <c r="AF330" s="29">
        <v>0.41666666666666669</v>
      </c>
      <c r="AG330" s="29">
        <v>0.41666666666666669</v>
      </c>
      <c r="AH330" s="29">
        <v>0.41666666666666669</v>
      </c>
      <c r="AI330" s="29">
        <v>0.41666666666666669</v>
      </c>
      <c r="AJ330" s="29">
        <v>0.41666666666666669</v>
      </c>
      <c r="AK330" s="29">
        <v>0.41666666666666669</v>
      </c>
      <c r="AL330" s="29">
        <v>0.41666666666666669</v>
      </c>
    </row>
    <row r="331" spans="1:38" ht="14.25" hidden="1" customHeight="1" x14ac:dyDescent="0.2">
      <c r="A331" s="5"/>
      <c r="B331" s="5" t="s">
        <v>595</v>
      </c>
      <c r="C331" s="28" t="s">
        <v>88</v>
      </c>
      <c r="D331" s="5" t="s">
        <v>95</v>
      </c>
      <c r="E331" s="28" t="s">
        <v>570</v>
      </c>
      <c r="F331" s="5" t="s">
        <v>571</v>
      </c>
      <c r="G331" s="5" t="s">
        <v>592</v>
      </c>
      <c r="H331" s="29" t="s">
        <v>593</v>
      </c>
      <c r="I331" s="29">
        <v>0.41666666666666669</v>
      </c>
      <c r="J331" s="29">
        <v>0.41666666666666669</v>
      </c>
      <c r="K331" s="29">
        <v>0.41666666666666669</v>
      </c>
      <c r="L331" s="29">
        <v>0.41666666666666669</v>
      </c>
      <c r="M331" s="29">
        <v>0.41666666666666669</v>
      </c>
      <c r="N331" s="29">
        <v>0.41666666666666669</v>
      </c>
      <c r="O331" s="29">
        <v>0.41666666666666669</v>
      </c>
      <c r="P331" s="29">
        <v>0.41666666666666669</v>
      </c>
      <c r="Q331" s="29">
        <v>0.41666666666666669</v>
      </c>
      <c r="R331" s="29">
        <v>0.41666666666666669</v>
      </c>
      <c r="S331" s="29">
        <v>0.41666666666666669</v>
      </c>
      <c r="T331" s="29">
        <v>0.41666666666666669</v>
      </c>
      <c r="U331" s="29">
        <v>0.41666666666666669</v>
      </c>
      <c r="V331" s="29">
        <v>0.41666666666666669</v>
      </c>
      <c r="W331" s="29">
        <v>0.41666666666666669</v>
      </c>
      <c r="X331" s="29">
        <v>0.41666666666666669</v>
      </c>
      <c r="Y331" s="29">
        <v>0.41666666666666669</v>
      </c>
      <c r="Z331" s="29">
        <v>0.41666666666666669</v>
      </c>
      <c r="AA331" s="29">
        <v>0.41666666666666669</v>
      </c>
      <c r="AB331" s="29">
        <v>0.41666666666666669</v>
      </c>
      <c r="AC331" s="29">
        <v>0.41666666666666669</v>
      </c>
      <c r="AD331" s="29">
        <v>0.41666666666666669</v>
      </c>
      <c r="AE331" s="29">
        <v>0.41666666666666669</v>
      </c>
      <c r="AF331" s="29">
        <v>0.41666666666666669</v>
      </c>
      <c r="AG331" s="29">
        <v>0.41666666666666669</v>
      </c>
      <c r="AH331" s="29">
        <v>0.41666666666666669</v>
      </c>
      <c r="AI331" s="29">
        <v>0.41666666666666669</v>
      </c>
      <c r="AJ331" s="29">
        <v>0.41666666666666669</v>
      </c>
      <c r="AK331" s="29">
        <v>0.41666666666666669</v>
      </c>
      <c r="AL331" s="29">
        <v>0.41666666666666669</v>
      </c>
    </row>
    <row r="332" spans="1:38" ht="14.25" hidden="1" customHeight="1" x14ac:dyDescent="0.2">
      <c r="A332" s="5"/>
      <c r="B332" s="5" t="s">
        <v>596</v>
      </c>
      <c r="C332" s="28" t="s">
        <v>88</v>
      </c>
      <c r="D332" s="5" t="s">
        <v>89</v>
      </c>
      <c r="E332" s="28">
        <v>100</v>
      </c>
      <c r="F332" s="5" t="s">
        <v>597</v>
      </c>
      <c r="G332" s="5" t="s">
        <v>598</v>
      </c>
      <c r="H332" s="29" t="s">
        <v>599</v>
      </c>
      <c r="I332" s="29">
        <v>0.33</v>
      </c>
      <c r="J332" s="29">
        <v>0.33</v>
      </c>
      <c r="K332" s="29">
        <v>0.33</v>
      </c>
      <c r="L332" s="29">
        <v>0.33</v>
      </c>
      <c r="M332" s="29">
        <v>0.33</v>
      </c>
      <c r="N332" s="29">
        <v>0.33</v>
      </c>
      <c r="O332" s="29">
        <v>0.33</v>
      </c>
      <c r="P332" s="29">
        <v>0.33</v>
      </c>
      <c r="Q332" s="29">
        <v>0.33</v>
      </c>
      <c r="R332" s="29">
        <v>0.33</v>
      </c>
      <c r="S332" s="29">
        <v>0.33</v>
      </c>
      <c r="T332" s="29">
        <v>0.33</v>
      </c>
      <c r="U332" s="29">
        <v>0.33</v>
      </c>
      <c r="V332" s="29">
        <v>0.33</v>
      </c>
      <c r="W332" s="29">
        <v>0.33</v>
      </c>
      <c r="X332" s="29">
        <v>0.33</v>
      </c>
      <c r="Y332" s="29">
        <v>0.33</v>
      </c>
      <c r="Z332" s="29">
        <v>0.33</v>
      </c>
      <c r="AA332" s="29">
        <v>0.33</v>
      </c>
      <c r="AB332" s="29">
        <v>0.33</v>
      </c>
      <c r="AC332" s="29">
        <v>0.33</v>
      </c>
      <c r="AD332" s="29">
        <v>0.33</v>
      </c>
      <c r="AE332" s="29">
        <v>0.33</v>
      </c>
      <c r="AF332" s="29">
        <v>0.33</v>
      </c>
      <c r="AG332" s="29">
        <v>0.33</v>
      </c>
      <c r="AH332" s="29">
        <v>0.33</v>
      </c>
      <c r="AI332" s="29">
        <v>0.33</v>
      </c>
      <c r="AJ332" s="29">
        <v>0.33</v>
      </c>
      <c r="AK332" s="29">
        <v>0.33</v>
      </c>
      <c r="AL332" s="29">
        <v>0.33</v>
      </c>
    </row>
    <row r="333" spans="1:38" ht="14.25" hidden="1" customHeight="1" x14ac:dyDescent="0.2">
      <c r="A333" s="5"/>
      <c r="B333" s="5" t="s">
        <v>600</v>
      </c>
      <c r="C333" s="28" t="s">
        <v>88</v>
      </c>
      <c r="D333" s="5" t="s">
        <v>93</v>
      </c>
      <c r="E333" s="28">
        <v>100</v>
      </c>
      <c r="F333" s="5" t="s">
        <v>597</v>
      </c>
      <c r="G333" s="5" t="s">
        <v>598</v>
      </c>
      <c r="H333" s="29" t="s">
        <v>599</v>
      </c>
      <c r="I333" s="29">
        <v>0.33</v>
      </c>
      <c r="J333" s="29">
        <v>0.33</v>
      </c>
      <c r="K333" s="29">
        <v>0.33</v>
      </c>
      <c r="L333" s="29">
        <v>0.33</v>
      </c>
      <c r="M333" s="29">
        <v>0.33</v>
      </c>
      <c r="N333" s="29">
        <v>0.33</v>
      </c>
      <c r="O333" s="29">
        <v>0.33</v>
      </c>
      <c r="P333" s="29">
        <v>0.33</v>
      </c>
      <c r="Q333" s="29">
        <v>0.33</v>
      </c>
      <c r="R333" s="29">
        <v>0.33</v>
      </c>
      <c r="S333" s="29">
        <v>0.33</v>
      </c>
      <c r="T333" s="29">
        <v>0.33</v>
      </c>
      <c r="U333" s="29">
        <v>0.33</v>
      </c>
      <c r="V333" s="29">
        <v>0.33</v>
      </c>
      <c r="W333" s="29">
        <v>0.33</v>
      </c>
      <c r="X333" s="29">
        <v>0.33</v>
      </c>
      <c r="Y333" s="29">
        <v>0.33</v>
      </c>
      <c r="Z333" s="29">
        <v>0.33</v>
      </c>
      <c r="AA333" s="29">
        <v>0.33</v>
      </c>
      <c r="AB333" s="29">
        <v>0.33</v>
      </c>
      <c r="AC333" s="29">
        <v>0.33</v>
      </c>
      <c r="AD333" s="29">
        <v>0.33</v>
      </c>
      <c r="AE333" s="29">
        <v>0.33</v>
      </c>
      <c r="AF333" s="29">
        <v>0.33</v>
      </c>
      <c r="AG333" s="29">
        <v>0.33</v>
      </c>
      <c r="AH333" s="29">
        <v>0.33</v>
      </c>
      <c r="AI333" s="29">
        <v>0.33</v>
      </c>
      <c r="AJ333" s="29">
        <v>0.33</v>
      </c>
      <c r="AK333" s="29">
        <v>0.33</v>
      </c>
      <c r="AL333" s="29">
        <v>0.33</v>
      </c>
    </row>
    <row r="334" spans="1:38" ht="14.25" hidden="1" customHeight="1" x14ac:dyDescent="0.2">
      <c r="A334" s="5"/>
      <c r="B334" s="5" t="s">
        <v>601</v>
      </c>
      <c r="C334" s="28" t="s">
        <v>88</v>
      </c>
      <c r="D334" s="5" t="s">
        <v>95</v>
      </c>
      <c r="E334" s="28">
        <v>100</v>
      </c>
      <c r="F334" s="5" t="s">
        <v>597</v>
      </c>
      <c r="G334" s="5" t="s">
        <v>598</v>
      </c>
      <c r="H334" s="29" t="s">
        <v>599</v>
      </c>
      <c r="I334" s="29">
        <v>0.33</v>
      </c>
      <c r="J334" s="29">
        <v>0.33</v>
      </c>
      <c r="K334" s="29">
        <v>0.33</v>
      </c>
      <c r="L334" s="29">
        <v>0.33</v>
      </c>
      <c r="M334" s="29">
        <v>0.33</v>
      </c>
      <c r="N334" s="29">
        <v>0.33</v>
      </c>
      <c r="O334" s="29">
        <v>0.33</v>
      </c>
      <c r="P334" s="29">
        <v>0.33</v>
      </c>
      <c r="Q334" s="29">
        <v>0.33</v>
      </c>
      <c r="R334" s="29">
        <v>0.33</v>
      </c>
      <c r="S334" s="29">
        <v>0.33</v>
      </c>
      <c r="T334" s="29">
        <v>0.33</v>
      </c>
      <c r="U334" s="29">
        <v>0.33</v>
      </c>
      <c r="V334" s="29">
        <v>0.33</v>
      </c>
      <c r="W334" s="29">
        <v>0.33</v>
      </c>
      <c r="X334" s="29">
        <v>0.33</v>
      </c>
      <c r="Y334" s="29">
        <v>0.33</v>
      </c>
      <c r="Z334" s="29">
        <v>0.33</v>
      </c>
      <c r="AA334" s="29">
        <v>0.33</v>
      </c>
      <c r="AB334" s="29">
        <v>0.33</v>
      </c>
      <c r="AC334" s="29">
        <v>0.33</v>
      </c>
      <c r="AD334" s="29">
        <v>0.33</v>
      </c>
      <c r="AE334" s="29">
        <v>0.33</v>
      </c>
      <c r="AF334" s="29">
        <v>0.33</v>
      </c>
      <c r="AG334" s="29">
        <v>0.33</v>
      </c>
      <c r="AH334" s="29">
        <v>0.33</v>
      </c>
      <c r="AI334" s="29">
        <v>0.33</v>
      </c>
      <c r="AJ334" s="29">
        <v>0.33</v>
      </c>
      <c r="AK334" s="29">
        <v>0.33</v>
      </c>
      <c r="AL334" s="29">
        <v>0.33</v>
      </c>
    </row>
    <row r="335" spans="1:38" ht="14.25" hidden="1" customHeight="1" x14ac:dyDescent="0.2">
      <c r="A335" s="5"/>
      <c r="B335" s="5" t="s">
        <v>602</v>
      </c>
      <c r="C335" s="28" t="s">
        <v>88</v>
      </c>
      <c r="D335" s="5" t="s">
        <v>89</v>
      </c>
      <c r="E335" s="28">
        <v>100</v>
      </c>
      <c r="F335" s="5" t="s">
        <v>597</v>
      </c>
      <c r="G335" s="5" t="s">
        <v>603</v>
      </c>
      <c r="H335" s="29" t="s">
        <v>604</v>
      </c>
      <c r="I335" s="29">
        <v>0.41</v>
      </c>
      <c r="J335" s="29">
        <v>0.41</v>
      </c>
      <c r="K335" s="29">
        <v>0.41</v>
      </c>
      <c r="L335" s="29">
        <v>0.41</v>
      </c>
      <c r="M335" s="29">
        <v>0.41</v>
      </c>
      <c r="N335" s="29">
        <v>0.41</v>
      </c>
      <c r="O335" s="29">
        <v>0.41</v>
      </c>
      <c r="P335" s="29">
        <v>0.41</v>
      </c>
      <c r="Q335" s="29">
        <v>0.41</v>
      </c>
      <c r="R335" s="29">
        <v>0.38</v>
      </c>
      <c r="S335" s="29">
        <v>0.38</v>
      </c>
      <c r="T335" s="29">
        <v>0.38</v>
      </c>
      <c r="U335" s="29">
        <v>0.38</v>
      </c>
      <c r="V335" s="29">
        <v>0.38</v>
      </c>
      <c r="W335" s="29">
        <v>0.38</v>
      </c>
      <c r="X335" s="29">
        <v>0.38</v>
      </c>
      <c r="Y335" s="29">
        <v>0.38</v>
      </c>
      <c r="Z335" s="29">
        <v>0.38</v>
      </c>
      <c r="AA335" s="29">
        <v>0.38</v>
      </c>
      <c r="AB335" s="29">
        <v>0.38</v>
      </c>
      <c r="AC335" s="29">
        <v>0.38</v>
      </c>
      <c r="AD335" s="29">
        <v>0.38</v>
      </c>
      <c r="AE335" s="29">
        <v>0.38</v>
      </c>
      <c r="AF335" s="29">
        <v>0.38</v>
      </c>
      <c r="AG335" s="29">
        <v>0.38</v>
      </c>
      <c r="AH335" s="29">
        <v>0.38</v>
      </c>
      <c r="AI335" s="29">
        <v>0.38</v>
      </c>
      <c r="AJ335" s="29">
        <v>0.38</v>
      </c>
      <c r="AK335" s="29">
        <v>0.38</v>
      </c>
      <c r="AL335" s="29">
        <v>0.38</v>
      </c>
    </row>
    <row r="336" spans="1:38" ht="14.25" hidden="1" customHeight="1" x14ac:dyDescent="0.2">
      <c r="A336" s="5"/>
      <c r="B336" s="5" t="s">
        <v>605</v>
      </c>
      <c r="C336" s="28" t="s">
        <v>88</v>
      </c>
      <c r="D336" s="5" t="s">
        <v>93</v>
      </c>
      <c r="E336" s="28">
        <v>100</v>
      </c>
      <c r="F336" s="5" t="s">
        <v>597</v>
      </c>
      <c r="G336" s="5" t="s">
        <v>603</v>
      </c>
      <c r="H336" s="29" t="s">
        <v>604</v>
      </c>
      <c r="I336" s="29">
        <v>0.41</v>
      </c>
      <c r="J336" s="29">
        <v>0.41</v>
      </c>
      <c r="K336" s="29">
        <v>0.41</v>
      </c>
      <c r="L336" s="29">
        <v>0.41</v>
      </c>
      <c r="M336" s="29">
        <v>0.41</v>
      </c>
      <c r="N336" s="29">
        <v>0.41</v>
      </c>
      <c r="O336" s="29">
        <v>0.41</v>
      </c>
      <c r="P336" s="29">
        <v>0.41</v>
      </c>
      <c r="Q336" s="29">
        <v>0.41</v>
      </c>
      <c r="R336" s="29">
        <v>0.38</v>
      </c>
      <c r="S336" s="29">
        <v>0.38</v>
      </c>
      <c r="T336" s="29">
        <v>0.38</v>
      </c>
      <c r="U336" s="29">
        <v>0.38</v>
      </c>
      <c r="V336" s="29">
        <v>0.38</v>
      </c>
      <c r="W336" s="29">
        <v>0.38</v>
      </c>
      <c r="X336" s="29">
        <v>0.38</v>
      </c>
      <c r="Y336" s="29">
        <v>0.38</v>
      </c>
      <c r="Z336" s="29">
        <v>0.38</v>
      </c>
      <c r="AA336" s="29">
        <v>0.38</v>
      </c>
      <c r="AB336" s="29">
        <v>0.38</v>
      </c>
      <c r="AC336" s="29">
        <v>0.38</v>
      </c>
      <c r="AD336" s="29">
        <v>0.38</v>
      </c>
      <c r="AE336" s="29">
        <v>0.38</v>
      </c>
      <c r="AF336" s="29">
        <v>0.38</v>
      </c>
      <c r="AG336" s="29">
        <v>0.38</v>
      </c>
      <c r="AH336" s="29">
        <v>0.38</v>
      </c>
      <c r="AI336" s="29">
        <v>0.38</v>
      </c>
      <c r="AJ336" s="29">
        <v>0.38</v>
      </c>
      <c r="AK336" s="29">
        <v>0.38</v>
      </c>
      <c r="AL336" s="29">
        <v>0.38</v>
      </c>
    </row>
    <row r="337" spans="1:38" ht="14.25" hidden="1" customHeight="1" x14ac:dyDescent="0.2">
      <c r="A337" s="5"/>
      <c r="B337" s="5" t="s">
        <v>606</v>
      </c>
      <c r="C337" s="28" t="s">
        <v>88</v>
      </c>
      <c r="D337" s="5" t="s">
        <v>95</v>
      </c>
      <c r="E337" s="28">
        <v>100</v>
      </c>
      <c r="F337" s="5" t="s">
        <v>597</v>
      </c>
      <c r="G337" s="5" t="s">
        <v>603</v>
      </c>
      <c r="H337" s="29" t="s">
        <v>604</v>
      </c>
      <c r="I337" s="29">
        <v>0.41</v>
      </c>
      <c r="J337" s="29">
        <v>0.41</v>
      </c>
      <c r="K337" s="29">
        <v>0.41</v>
      </c>
      <c r="L337" s="29">
        <v>0.41</v>
      </c>
      <c r="M337" s="29">
        <v>0.41</v>
      </c>
      <c r="N337" s="29">
        <v>0.41</v>
      </c>
      <c r="O337" s="29">
        <v>0.41</v>
      </c>
      <c r="P337" s="29">
        <v>0.41</v>
      </c>
      <c r="Q337" s="29">
        <v>0.41</v>
      </c>
      <c r="R337" s="29">
        <v>0.41</v>
      </c>
      <c r="S337" s="29">
        <v>0.41</v>
      </c>
      <c r="T337" s="29">
        <v>0.41</v>
      </c>
      <c r="U337" s="29">
        <v>0.41</v>
      </c>
      <c r="V337" s="29">
        <v>0.41</v>
      </c>
      <c r="W337" s="29">
        <v>0.41</v>
      </c>
      <c r="X337" s="29">
        <v>0.41</v>
      </c>
      <c r="Y337" s="29">
        <v>0.41</v>
      </c>
      <c r="Z337" s="29">
        <v>0.41</v>
      </c>
      <c r="AA337" s="29">
        <v>0.41</v>
      </c>
      <c r="AB337" s="29">
        <v>0.41</v>
      </c>
      <c r="AC337" s="29">
        <v>0.41</v>
      </c>
      <c r="AD337" s="29">
        <v>0.41</v>
      </c>
      <c r="AE337" s="29">
        <v>0.41</v>
      </c>
      <c r="AF337" s="29">
        <v>0.41</v>
      </c>
      <c r="AG337" s="29">
        <v>0.41</v>
      </c>
      <c r="AH337" s="29">
        <v>0.41</v>
      </c>
      <c r="AI337" s="29">
        <v>0.41</v>
      </c>
      <c r="AJ337" s="29">
        <v>0.41</v>
      </c>
      <c r="AK337" s="29">
        <v>0.41</v>
      </c>
      <c r="AL337" s="29">
        <v>0.41</v>
      </c>
    </row>
    <row r="338" spans="1:38" ht="14.25" hidden="1" customHeight="1" x14ac:dyDescent="0.2">
      <c r="A338" s="5"/>
      <c r="B338" s="5" t="s">
        <v>607</v>
      </c>
      <c r="C338" s="28" t="s">
        <v>88</v>
      </c>
      <c r="D338" s="5" t="s">
        <v>89</v>
      </c>
      <c r="E338" s="28">
        <v>100</v>
      </c>
      <c r="F338" s="5" t="s">
        <v>597</v>
      </c>
      <c r="G338" s="5" t="s">
        <v>608</v>
      </c>
      <c r="H338" s="29" t="s">
        <v>609</v>
      </c>
      <c r="I338" s="29">
        <v>0.33</v>
      </c>
      <c r="J338" s="29">
        <v>0.33</v>
      </c>
      <c r="K338" s="29">
        <v>0.33</v>
      </c>
      <c r="L338" s="29">
        <v>0.33</v>
      </c>
      <c r="M338" s="29">
        <v>0.33</v>
      </c>
      <c r="N338" s="29">
        <v>0.33</v>
      </c>
      <c r="O338" s="29">
        <v>0.33</v>
      </c>
      <c r="P338" s="29">
        <v>0.33</v>
      </c>
      <c r="Q338" s="29">
        <v>0.33</v>
      </c>
      <c r="R338" s="29">
        <v>0.32</v>
      </c>
      <c r="S338" s="29">
        <v>0.32</v>
      </c>
      <c r="T338" s="29">
        <v>0.32</v>
      </c>
      <c r="U338" s="29">
        <v>0.32</v>
      </c>
      <c r="V338" s="29">
        <v>0.32</v>
      </c>
      <c r="W338" s="29">
        <v>0.32</v>
      </c>
      <c r="X338" s="29">
        <v>0.32</v>
      </c>
      <c r="Y338" s="29">
        <v>0.32</v>
      </c>
      <c r="Z338" s="29">
        <v>0.32</v>
      </c>
      <c r="AA338" s="29">
        <v>0.32</v>
      </c>
      <c r="AB338" s="29">
        <v>0.32</v>
      </c>
      <c r="AC338" s="29">
        <v>0.32</v>
      </c>
      <c r="AD338" s="29">
        <v>0.32</v>
      </c>
      <c r="AE338" s="29">
        <v>0.32</v>
      </c>
      <c r="AF338" s="29">
        <v>0.32</v>
      </c>
      <c r="AG338" s="29">
        <v>0.32</v>
      </c>
      <c r="AH338" s="29">
        <v>0.32</v>
      </c>
      <c r="AI338" s="29">
        <v>0.32</v>
      </c>
      <c r="AJ338" s="29">
        <v>0.32</v>
      </c>
      <c r="AK338" s="29">
        <v>0.32</v>
      </c>
      <c r="AL338" s="29">
        <v>0.32</v>
      </c>
    </row>
    <row r="339" spans="1:38" ht="14.25" hidden="1" customHeight="1" x14ac:dyDescent="0.2">
      <c r="A339" s="5"/>
      <c r="B339" s="5" t="s">
        <v>610</v>
      </c>
      <c r="C339" s="28" t="s">
        <v>88</v>
      </c>
      <c r="D339" s="5" t="s">
        <v>93</v>
      </c>
      <c r="E339" s="28">
        <v>100</v>
      </c>
      <c r="F339" s="5" t="s">
        <v>597</v>
      </c>
      <c r="G339" s="5" t="s">
        <v>608</v>
      </c>
      <c r="H339" s="29" t="s">
        <v>609</v>
      </c>
      <c r="I339" s="29">
        <v>0.33</v>
      </c>
      <c r="J339" s="29">
        <v>0.33</v>
      </c>
      <c r="K339" s="29">
        <v>0.33</v>
      </c>
      <c r="L339" s="29">
        <v>0.33</v>
      </c>
      <c r="M339" s="29">
        <v>0.33</v>
      </c>
      <c r="N339" s="29">
        <v>0.33</v>
      </c>
      <c r="O339" s="29">
        <v>0.33</v>
      </c>
      <c r="P339" s="29">
        <v>0.33</v>
      </c>
      <c r="Q339" s="29">
        <v>0.33</v>
      </c>
      <c r="R339" s="29">
        <v>0.32</v>
      </c>
      <c r="S339" s="29">
        <v>0.32</v>
      </c>
      <c r="T339" s="29">
        <v>0.32</v>
      </c>
      <c r="U339" s="29">
        <v>0.32</v>
      </c>
      <c r="V339" s="29">
        <v>0.32</v>
      </c>
      <c r="W339" s="29">
        <v>0.32</v>
      </c>
      <c r="X339" s="29">
        <v>0.32</v>
      </c>
      <c r="Y339" s="29">
        <v>0.32</v>
      </c>
      <c r="Z339" s="29">
        <v>0.32</v>
      </c>
      <c r="AA339" s="29">
        <v>0.32</v>
      </c>
      <c r="AB339" s="29">
        <v>0.32</v>
      </c>
      <c r="AC339" s="29">
        <v>0.32</v>
      </c>
      <c r="AD339" s="29">
        <v>0.32</v>
      </c>
      <c r="AE339" s="29">
        <v>0.32</v>
      </c>
      <c r="AF339" s="29">
        <v>0.32</v>
      </c>
      <c r="AG339" s="29">
        <v>0.32</v>
      </c>
      <c r="AH339" s="29">
        <v>0.32</v>
      </c>
      <c r="AI339" s="29">
        <v>0.32</v>
      </c>
      <c r="AJ339" s="29">
        <v>0.32</v>
      </c>
      <c r="AK339" s="29">
        <v>0.32</v>
      </c>
      <c r="AL339" s="29">
        <v>0.32</v>
      </c>
    </row>
    <row r="340" spans="1:38" ht="14.25" hidden="1" customHeight="1" x14ac:dyDescent="0.2">
      <c r="A340" s="5"/>
      <c r="B340" s="5" t="s">
        <v>611</v>
      </c>
      <c r="C340" s="28" t="s">
        <v>88</v>
      </c>
      <c r="D340" s="5" t="s">
        <v>95</v>
      </c>
      <c r="E340" s="28">
        <v>100</v>
      </c>
      <c r="F340" s="5" t="s">
        <v>597</v>
      </c>
      <c r="G340" s="5" t="s">
        <v>608</v>
      </c>
      <c r="H340" s="29" t="s">
        <v>609</v>
      </c>
      <c r="I340" s="29">
        <v>0.33</v>
      </c>
      <c r="J340" s="29">
        <v>0.33</v>
      </c>
      <c r="K340" s="29">
        <v>0.33</v>
      </c>
      <c r="L340" s="29">
        <v>0.33</v>
      </c>
      <c r="M340" s="29">
        <v>0.33</v>
      </c>
      <c r="N340" s="29">
        <v>0.33</v>
      </c>
      <c r="O340" s="29">
        <v>0.33</v>
      </c>
      <c r="P340" s="29">
        <v>0.33</v>
      </c>
      <c r="Q340" s="29">
        <v>0.33</v>
      </c>
      <c r="R340" s="29">
        <v>0.33</v>
      </c>
      <c r="S340" s="29">
        <v>0.33</v>
      </c>
      <c r="T340" s="29">
        <v>0.33</v>
      </c>
      <c r="U340" s="29">
        <v>0.33</v>
      </c>
      <c r="V340" s="29">
        <v>0.33</v>
      </c>
      <c r="W340" s="29">
        <v>0.33</v>
      </c>
      <c r="X340" s="29">
        <v>0.33</v>
      </c>
      <c r="Y340" s="29">
        <v>0.33</v>
      </c>
      <c r="Z340" s="29">
        <v>0.33</v>
      </c>
      <c r="AA340" s="29">
        <v>0.33</v>
      </c>
      <c r="AB340" s="29">
        <v>0.33</v>
      </c>
      <c r="AC340" s="29">
        <v>0.33</v>
      </c>
      <c r="AD340" s="29">
        <v>0.33</v>
      </c>
      <c r="AE340" s="29">
        <v>0.33</v>
      </c>
      <c r="AF340" s="29">
        <v>0.33</v>
      </c>
      <c r="AG340" s="29">
        <v>0.33</v>
      </c>
      <c r="AH340" s="29">
        <v>0.33</v>
      </c>
      <c r="AI340" s="29">
        <v>0.33</v>
      </c>
      <c r="AJ340" s="29">
        <v>0.33</v>
      </c>
      <c r="AK340" s="29">
        <v>0.33</v>
      </c>
      <c r="AL340" s="29">
        <v>0.33</v>
      </c>
    </row>
    <row r="341" spans="1:38" ht="14.25" hidden="1" customHeight="1" x14ac:dyDescent="0.2">
      <c r="A341" s="5"/>
      <c r="B341" s="5" t="s">
        <v>612</v>
      </c>
      <c r="C341" s="28" t="s">
        <v>88</v>
      </c>
      <c r="D341" s="5" t="s">
        <v>89</v>
      </c>
      <c r="E341" s="28">
        <v>100</v>
      </c>
      <c r="F341" s="5" t="s">
        <v>597</v>
      </c>
      <c r="G341" s="5" t="s">
        <v>613</v>
      </c>
      <c r="H341" s="29" t="s">
        <v>614</v>
      </c>
      <c r="I341" s="29">
        <v>0.38</v>
      </c>
      <c r="J341" s="29">
        <v>0.38</v>
      </c>
      <c r="K341" s="29">
        <v>0.38</v>
      </c>
      <c r="L341" s="29">
        <v>0.38</v>
      </c>
      <c r="M341" s="29">
        <v>0.38</v>
      </c>
      <c r="N341" s="29">
        <v>0.38</v>
      </c>
      <c r="O341" s="29">
        <v>0.38</v>
      </c>
      <c r="P341" s="29">
        <v>0.38</v>
      </c>
      <c r="Q341" s="29">
        <v>0.38</v>
      </c>
      <c r="R341" s="29">
        <v>0.38</v>
      </c>
      <c r="S341" s="29">
        <v>0.38</v>
      </c>
      <c r="T341" s="29">
        <v>0.38</v>
      </c>
      <c r="U341" s="29">
        <v>0.38</v>
      </c>
      <c r="V341" s="29">
        <v>0.38</v>
      </c>
      <c r="W341" s="29">
        <v>0.38</v>
      </c>
      <c r="X341" s="29">
        <v>0.38</v>
      </c>
      <c r="Y341" s="29">
        <v>0.38</v>
      </c>
      <c r="Z341" s="29">
        <v>0.38</v>
      </c>
      <c r="AA341" s="29">
        <v>0.38</v>
      </c>
      <c r="AB341" s="29">
        <v>0.38</v>
      </c>
      <c r="AC341" s="29">
        <v>0.38</v>
      </c>
      <c r="AD341" s="29">
        <v>0.38</v>
      </c>
      <c r="AE341" s="29">
        <v>0.38</v>
      </c>
      <c r="AF341" s="29">
        <v>0.38</v>
      </c>
      <c r="AG341" s="29">
        <v>0.38</v>
      </c>
      <c r="AH341" s="29">
        <v>0.38</v>
      </c>
      <c r="AI341" s="29">
        <v>0.38</v>
      </c>
      <c r="AJ341" s="29">
        <v>0.38</v>
      </c>
      <c r="AK341" s="29">
        <v>0.38</v>
      </c>
      <c r="AL341" s="29">
        <v>0.38</v>
      </c>
    </row>
    <row r="342" spans="1:38" ht="14.25" hidden="1" customHeight="1" x14ac:dyDescent="0.2">
      <c r="A342" s="5"/>
      <c r="B342" s="5" t="s">
        <v>615</v>
      </c>
      <c r="C342" s="28" t="s">
        <v>88</v>
      </c>
      <c r="D342" s="5" t="s">
        <v>93</v>
      </c>
      <c r="E342" s="28">
        <v>100</v>
      </c>
      <c r="F342" s="5" t="s">
        <v>597</v>
      </c>
      <c r="G342" s="5" t="s">
        <v>613</v>
      </c>
      <c r="H342" s="29" t="s">
        <v>614</v>
      </c>
      <c r="I342" s="29">
        <v>0.38</v>
      </c>
      <c r="J342" s="29">
        <v>0.38</v>
      </c>
      <c r="K342" s="29">
        <v>0.38</v>
      </c>
      <c r="L342" s="29">
        <v>0.38</v>
      </c>
      <c r="M342" s="29">
        <v>0.38</v>
      </c>
      <c r="N342" s="29">
        <v>0.38</v>
      </c>
      <c r="O342" s="29">
        <v>0.38</v>
      </c>
      <c r="P342" s="29">
        <v>0.38</v>
      </c>
      <c r="Q342" s="29">
        <v>0.38</v>
      </c>
      <c r="R342" s="29">
        <v>0.38</v>
      </c>
      <c r="S342" s="29">
        <v>0.38</v>
      </c>
      <c r="T342" s="29">
        <v>0.38</v>
      </c>
      <c r="U342" s="29">
        <v>0.38</v>
      </c>
      <c r="V342" s="29">
        <v>0.38</v>
      </c>
      <c r="W342" s="29">
        <v>0.38</v>
      </c>
      <c r="X342" s="29">
        <v>0.38</v>
      </c>
      <c r="Y342" s="29">
        <v>0.38</v>
      </c>
      <c r="Z342" s="29">
        <v>0.38</v>
      </c>
      <c r="AA342" s="29">
        <v>0.38</v>
      </c>
      <c r="AB342" s="29">
        <v>0.38</v>
      </c>
      <c r="AC342" s="29">
        <v>0.38</v>
      </c>
      <c r="AD342" s="29">
        <v>0.38</v>
      </c>
      <c r="AE342" s="29">
        <v>0.38</v>
      </c>
      <c r="AF342" s="29">
        <v>0.38</v>
      </c>
      <c r="AG342" s="29">
        <v>0.38</v>
      </c>
      <c r="AH342" s="29">
        <v>0.38</v>
      </c>
      <c r="AI342" s="29">
        <v>0.38</v>
      </c>
      <c r="AJ342" s="29">
        <v>0.38</v>
      </c>
      <c r="AK342" s="29">
        <v>0.38</v>
      </c>
      <c r="AL342" s="29">
        <v>0.38</v>
      </c>
    </row>
    <row r="343" spans="1:38" ht="14.25" hidden="1" customHeight="1" x14ac:dyDescent="0.2">
      <c r="A343" s="5"/>
      <c r="B343" s="5" t="s">
        <v>616</v>
      </c>
      <c r="C343" s="28" t="s">
        <v>88</v>
      </c>
      <c r="D343" s="5" t="s">
        <v>95</v>
      </c>
      <c r="E343" s="28">
        <v>100</v>
      </c>
      <c r="F343" s="5" t="s">
        <v>597</v>
      </c>
      <c r="G343" s="5" t="s">
        <v>613</v>
      </c>
      <c r="H343" s="29" t="s">
        <v>614</v>
      </c>
      <c r="I343" s="29">
        <v>0.38</v>
      </c>
      <c r="J343" s="29">
        <v>0.38</v>
      </c>
      <c r="K343" s="29">
        <v>0.38</v>
      </c>
      <c r="L343" s="29">
        <v>0.38</v>
      </c>
      <c r="M343" s="29">
        <v>0.38</v>
      </c>
      <c r="N343" s="29">
        <v>0.38</v>
      </c>
      <c r="O343" s="29">
        <v>0.38</v>
      </c>
      <c r="P343" s="29">
        <v>0.38</v>
      </c>
      <c r="Q343" s="29">
        <v>0.38</v>
      </c>
      <c r="R343" s="29">
        <v>0.38</v>
      </c>
      <c r="S343" s="29">
        <v>0.38</v>
      </c>
      <c r="T343" s="29">
        <v>0.38</v>
      </c>
      <c r="U343" s="29">
        <v>0.38</v>
      </c>
      <c r="V343" s="29">
        <v>0.38</v>
      </c>
      <c r="W343" s="29">
        <v>0.38</v>
      </c>
      <c r="X343" s="29">
        <v>0.38</v>
      </c>
      <c r="Y343" s="29">
        <v>0.38</v>
      </c>
      <c r="Z343" s="29">
        <v>0.38</v>
      </c>
      <c r="AA343" s="29">
        <v>0.38</v>
      </c>
      <c r="AB343" s="29">
        <v>0.38</v>
      </c>
      <c r="AC343" s="29">
        <v>0.38</v>
      </c>
      <c r="AD343" s="29">
        <v>0.38</v>
      </c>
      <c r="AE343" s="29">
        <v>0.38</v>
      </c>
      <c r="AF343" s="29">
        <v>0.38</v>
      </c>
      <c r="AG343" s="29">
        <v>0.38</v>
      </c>
      <c r="AH343" s="29">
        <v>0.38</v>
      </c>
      <c r="AI343" s="29">
        <v>0.38</v>
      </c>
      <c r="AJ343" s="29">
        <v>0.38</v>
      </c>
      <c r="AK343" s="29">
        <v>0.38</v>
      </c>
      <c r="AL343" s="29">
        <v>0.38</v>
      </c>
    </row>
    <row r="344" spans="1:38" ht="14.25" hidden="1" customHeight="1" x14ac:dyDescent="0.2">
      <c r="A344" s="5"/>
      <c r="B344" s="5" t="s">
        <v>617</v>
      </c>
      <c r="C344" s="28" t="s">
        <v>88</v>
      </c>
      <c r="D344" s="5" t="s">
        <v>89</v>
      </c>
      <c r="E344" s="28">
        <v>100</v>
      </c>
      <c r="F344" s="5" t="s">
        <v>597</v>
      </c>
      <c r="G344" s="5" t="s">
        <v>618</v>
      </c>
      <c r="H344" s="29" t="s">
        <v>619</v>
      </c>
      <c r="I344" s="29">
        <v>0.42</v>
      </c>
      <c r="J344" s="29">
        <v>0.42</v>
      </c>
      <c r="K344" s="29">
        <v>0.42</v>
      </c>
      <c r="L344" s="29">
        <v>0.42</v>
      </c>
      <c r="M344" s="29">
        <v>0.42</v>
      </c>
      <c r="N344" s="29">
        <v>0.42</v>
      </c>
      <c r="O344" s="29">
        <v>0.42</v>
      </c>
      <c r="P344" s="29">
        <v>0.42</v>
      </c>
      <c r="Q344" s="29">
        <v>0.42</v>
      </c>
      <c r="R344" s="29">
        <v>0.56000000000000005</v>
      </c>
      <c r="S344" s="29">
        <v>0.56000000000000005</v>
      </c>
      <c r="T344" s="29">
        <v>0.56000000000000005</v>
      </c>
      <c r="U344" s="29">
        <v>0.56000000000000005</v>
      </c>
      <c r="V344" s="29">
        <v>0.56000000000000005</v>
      </c>
      <c r="W344" s="29">
        <v>0.56000000000000005</v>
      </c>
      <c r="X344" s="29">
        <v>0.56000000000000005</v>
      </c>
      <c r="Y344" s="29">
        <v>0.56000000000000005</v>
      </c>
      <c r="Z344" s="29">
        <v>0.56000000000000005</v>
      </c>
      <c r="AA344" s="29">
        <v>0.56000000000000005</v>
      </c>
      <c r="AB344" s="29">
        <v>0.56000000000000005</v>
      </c>
      <c r="AC344" s="29">
        <v>0.56000000000000005</v>
      </c>
      <c r="AD344" s="29">
        <v>0.56000000000000005</v>
      </c>
      <c r="AE344" s="29">
        <v>0.56000000000000005</v>
      </c>
      <c r="AF344" s="29">
        <v>0.56000000000000005</v>
      </c>
      <c r="AG344" s="29">
        <v>0.56000000000000005</v>
      </c>
      <c r="AH344" s="29">
        <v>0.56000000000000005</v>
      </c>
      <c r="AI344" s="29">
        <v>0.56000000000000005</v>
      </c>
      <c r="AJ344" s="29">
        <v>0.56000000000000005</v>
      </c>
      <c r="AK344" s="29">
        <v>0.56000000000000005</v>
      </c>
      <c r="AL344" s="29">
        <v>0.56000000000000005</v>
      </c>
    </row>
    <row r="345" spans="1:38" ht="14.25" hidden="1" customHeight="1" x14ac:dyDescent="0.2">
      <c r="A345" s="5"/>
      <c r="B345" s="5" t="s">
        <v>620</v>
      </c>
      <c r="C345" s="28" t="s">
        <v>88</v>
      </c>
      <c r="D345" s="5" t="s">
        <v>93</v>
      </c>
      <c r="E345" s="28">
        <v>100</v>
      </c>
      <c r="F345" s="5" t="s">
        <v>597</v>
      </c>
      <c r="G345" s="5" t="s">
        <v>618</v>
      </c>
      <c r="H345" s="29" t="s">
        <v>619</v>
      </c>
      <c r="I345" s="29">
        <v>0.42</v>
      </c>
      <c r="J345" s="29">
        <v>0.42</v>
      </c>
      <c r="K345" s="29">
        <v>0.42</v>
      </c>
      <c r="L345" s="29">
        <v>0.42</v>
      </c>
      <c r="M345" s="29">
        <v>0.42</v>
      </c>
      <c r="N345" s="29">
        <v>0.42</v>
      </c>
      <c r="O345" s="29">
        <v>0.42</v>
      </c>
      <c r="P345" s="29">
        <v>0.42</v>
      </c>
      <c r="Q345" s="29">
        <v>0.42</v>
      </c>
      <c r="R345" s="29">
        <v>0.56000000000000005</v>
      </c>
      <c r="S345" s="29">
        <v>0.56000000000000005</v>
      </c>
      <c r="T345" s="29">
        <v>0.56000000000000005</v>
      </c>
      <c r="U345" s="29">
        <v>0.56000000000000005</v>
      </c>
      <c r="V345" s="29">
        <v>0.56000000000000005</v>
      </c>
      <c r="W345" s="29">
        <v>0.56000000000000005</v>
      </c>
      <c r="X345" s="29">
        <v>0.56000000000000005</v>
      </c>
      <c r="Y345" s="29">
        <v>0.56000000000000005</v>
      </c>
      <c r="Z345" s="29">
        <v>0.56000000000000005</v>
      </c>
      <c r="AA345" s="29">
        <v>0.56000000000000005</v>
      </c>
      <c r="AB345" s="29">
        <v>0.56000000000000005</v>
      </c>
      <c r="AC345" s="29">
        <v>0.56000000000000005</v>
      </c>
      <c r="AD345" s="29">
        <v>0.56000000000000005</v>
      </c>
      <c r="AE345" s="29">
        <v>0.56000000000000005</v>
      </c>
      <c r="AF345" s="29">
        <v>0.56000000000000005</v>
      </c>
      <c r="AG345" s="29">
        <v>0.56000000000000005</v>
      </c>
      <c r="AH345" s="29">
        <v>0.56000000000000005</v>
      </c>
      <c r="AI345" s="29">
        <v>0.56000000000000005</v>
      </c>
      <c r="AJ345" s="29">
        <v>0.56000000000000005</v>
      </c>
      <c r="AK345" s="29">
        <v>0.56000000000000005</v>
      </c>
      <c r="AL345" s="29">
        <v>0.56000000000000005</v>
      </c>
    </row>
    <row r="346" spans="1:38" ht="14.25" hidden="1" customHeight="1" x14ac:dyDescent="0.2">
      <c r="A346" s="5"/>
      <c r="B346" s="5" t="s">
        <v>621</v>
      </c>
      <c r="C346" s="28" t="s">
        <v>88</v>
      </c>
      <c r="D346" s="5" t="s">
        <v>95</v>
      </c>
      <c r="E346" s="28">
        <v>100</v>
      </c>
      <c r="F346" s="5" t="s">
        <v>597</v>
      </c>
      <c r="G346" s="5" t="s">
        <v>618</v>
      </c>
      <c r="H346" s="29" t="s">
        <v>619</v>
      </c>
      <c r="I346" s="29">
        <v>0.42</v>
      </c>
      <c r="J346" s="29">
        <v>0.42</v>
      </c>
      <c r="K346" s="29">
        <v>0.42</v>
      </c>
      <c r="L346" s="29">
        <v>0.42</v>
      </c>
      <c r="M346" s="29">
        <v>0.42</v>
      </c>
      <c r="N346" s="29">
        <v>0.42</v>
      </c>
      <c r="O346" s="29">
        <v>0.42</v>
      </c>
      <c r="P346" s="29">
        <v>0.42</v>
      </c>
      <c r="Q346" s="29">
        <v>0.42</v>
      </c>
      <c r="R346" s="29">
        <v>0.42</v>
      </c>
      <c r="S346" s="29">
        <v>0.42</v>
      </c>
      <c r="T346" s="29">
        <v>0.42</v>
      </c>
      <c r="U346" s="29">
        <v>0.42</v>
      </c>
      <c r="V346" s="29">
        <v>0.42</v>
      </c>
      <c r="W346" s="29">
        <v>0.42</v>
      </c>
      <c r="X346" s="29">
        <v>0.42</v>
      </c>
      <c r="Y346" s="29">
        <v>0.42</v>
      </c>
      <c r="Z346" s="29">
        <v>0.42</v>
      </c>
      <c r="AA346" s="29">
        <v>0.42</v>
      </c>
      <c r="AB346" s="29">
        <v>0.42</v>
      </c>
      <c r="AC346" s="29">
        <v>0.42</v>
      </c>
      <c r="AD346" s="29">
        <v>0.42</v>
      </c>
      <c r="AE346" s="29">
        <v>0.42</v>
      </c>
      <c r="AF346" s="29">
        <v>0.42</v>
      </c>
      <c r="AG346" s="29">
        <v>0.42</v>
      </c>
      <c r="AH346" s="29">
        <v>0.42</v>
      </c>
      <c r="AI346" s="29">
        <v>0.42</v>
      </c>
      <c r="AJ346" s="29">
        <v>0.42</v>
      </c>
      <c r="AK346" s="29">
        <v>0.42</v>
      </c>
      <c r="AL346" s="29">
        <v>0.42</v>
      </c>
    </row>
    <row r="347" spans="1:38" ht="14.25" hidden="1" customHeight="1" x14ac:dyDescent="0.2">
      <c r="A347" s="5"/>
      <c r="B347" s="5" t="s">
        <v>622</v>
      </c>
      <c r="C347" s="28" t="s">
        <v>88</v>
      </c>
      <c r="D347" s="5" t="s">
        <v>89</v>
      </c>
      <c r="E347" s="28">
        <v>100</v>
      </c>
      <c r="F347" s="5" t="s">
        <v>597</v>
      </c>
      <c r="G347" s="5" t="s">
        <v>623</v>
      </c>
      <c r="H347" s="29" t="s">
        <v>624</v>
      </c>
      <c r="I347" s="29">
        <v>0.44</v>
      </c>
      <c r="J347" s="29">
        <v>0.44</v>
      </c>
      <c r="K347" s="29">
        <v>0.44</v>
      </c>
      <c r="L347" s="29">
        <v>0.44</v>
      </c>
      <c r="M347" s="29">
        <v>0.44</v>
      </c>
      <c r="N347" s="29">
        <v>0.44</v>
      </c>
      <c r="O347" s="29">
        <v>0.44</v>
      </c>
      <c r="P347" s="29">
        <v>0.44</v>
      </c>
      <c r="Q347" s="29">
        <v>0.44</v>
      </c>
      <c r="R347" s="29">
        <v>0.59</v>
      </c>
      <c r="S347" s="29">
        <v>0.59</v>
      </c>
      <c r="T347" s="29">
        <v>0.59</v>
      </c>
      <c r="U347" s="29">
        <v>0.59</v>
      </c>
      <c r="V347" s="29">
        <v>0.59</v>
      </c>
      <c r="W347" s="29">
        <v>0.59</v>
      </c>
      <c r="X347" s="29">
        <v>0.59</v>
      </c>
      <c r="Y347" s="29">
        <v>0.59</v>
      </c>
      <c r="Z347" s="29">
        <v>0.59</v>
      </c>
      <c r="AA347" s="29">
        <v>0.59</v>
      </c>
      <c r="AB347" s="29">
        <v>0.59</v>
      </c>
      <c r="AC347" s="29">
        <v>0.59</v>
      </c>
      <c r="AD347" s="29">
        <v>0.59</v>
      </c>
      <c r="AE347" s="29">
        <v>0.59</v>
      </c>
      <c r="AF347" s="29">
        <v>0.59</v>
      </c>
      <c r="AG347" s="29">
        <v>0.59</v>
      </c>
      <c r="AH347" s="29">
        <v>0.59</v>
      </c>
      <c r="AI347" s="29">
        <v>0.59</v>
      </c>
      <c r="AJ347" s="29">
        <v>0.59</v>
      </c>
      <c r="AK347" s="29">
        <v>0.59</v>
      </c>
      <c r="AL347" s="29">
        <v>0.59</v>
      </c>
    </row>
    <row r="348" spans="1:38" ht="14.25" hidden="1" customHeight="1" x14ac:dyDescent="0.2">
      <c r="A348" s="5"/>
      <c r="B348" s="5" t="s">
        <v>625</v>
      </c>
      <c r="C348" s="28" t="s">
        <v>88</v>
      </c>
      <c r="D348" s="5" t="s">
        <v>93</v>
      </c>
      <c r="E348" s="28">
        <v>100</v>
      </c>
      <c r="F348" s="5" t="s">
        <v>597</v>
      </c>
      <c r="G348" s="5" t="s">
        <v>623</v>
      </c>
      <c r="H348" s="29" t="s">
        <v>624</v>
      </c>
      <c r="I348" s="29">
        <v>0.44</v>
      </c>
      <c r="J348" s="29">
        <v>0.44</v>
      </c>
      <c r="K348" s="29">
        <v>0.44</v>
      </c>
      <c r="L348" s="29">
        <v>0.44</v>
      </c>
      <c r="M348" s="29">
        <v>0.44</v>
      </c>
      <c r="N348" s="29">
        <v>0.44</v>
      </c>
      <c r="O348" s="29">
        <v>0.44</v>
      </c>
      <c r="P348" s="29">
        <v>0.44</v>
      </c>
      <c r="Q348" s="29">
        <v>0.44</v>
      </c>
      <c r="R348" s="29">
        <v>0.59</v>
      </c>
      <c r="S348" s="29">
        <v>0.59</v>
      </c>
      <c r="T348" s="29">
        <v>0.59</v>
      </c>
      <c r="U348" s="29">
        <v>0.59</v>
      </c>
      <c r="V348" s="29">
        <v>0.59</v>
      </c>
      <c r="W348" s="29">
        <v>0.59</v>
      </c>
      <c r="X348" s="29">
        <v>0.59</v>
      </c>
      <c r="Y348" s="29">
        <v>0.59</v>
      </c>
      <c r="Z348" s="29">
        <v>0.59</v>
      </c>
      <c r="AA348" s="29">
        <v>0.59</v>
      </c>
      <c r="AB348" s="29">
        <v>0.59</v>
      </c>
      <c r="AC348" s="29">
        <v>0.59</v>
      </c>
      <c r="AD348" s="29">
        <v>0.59</v>
      </c>
      <c r="AE348" s="29">
        <v>0.59</v>
      </c>
      <c r="AF348" s="29">
        <v>0.59</v>
      </c>
      <c r="AG348" s="29">
        <v>0.59</v>
      </c>
      <c r="AH348" s="29">
        <v>0.59</v>
      </c>
      <c r="AI348" s="29">
        <v>0.59</v>
      </c>
      <c r="AJ348" s="29">
        <v>0.59</v>
      </c>
      <c r="AK348" s="29">
        <v>0.59</v>
      </c>
      <c r="AL348" s="29">
        <v>0.59</v>
      </c>
    </row>
    <row r="349" spans="1:38" ht="14.25" hidden="1" customHeight="1" x14ac:dyDescent="0.2">
      <c r="A349" s="5"/>
      <c r="B349" s="5" t="s">
        <v>626</v>
      </c>
      <c r="C349" s="28" t="s">
        <v>88</v>
      </c>
      <c r="D349" s="5" t="s">
        <v>95</v>
      </c>
      <c r="E349" s="28">
        <v>100</v>
      </c>
      <c r="F349" s="5" t="s">
        <v>597</v>
      </c>
      <c r="G349" s="5" t="s">
        <v>623</v>
      </c>
      <c r="H349" s="29" t="s">
        <v>624</v>
      </c>
      <c r="I349" s="29">
        <v>0.44</v>
      </c>
      <c r="J349" s="29">
        <v>0.44</v>
      </c>
      <c r="K349" s="29">
        <v>0.44</v>
      </c>
      <c r="L349" s="29">
        <v>0.44</v>
      </c>
      <c r="M349" s="29">
        <v>0.44</v>
      </c>
      <c r="N349" s="29">
        <v>0.44</v>
      </c>
      <c r="O349" s="29">
        <v>0.44</v>
      </c>
      <c r="P349" s="29">
        <v>0.44</v>
      </c>
      <c r="Q349" s="29">
        <v>0.44</v>
      </c>
      <c r="R349" s="29">
        <v>0.44</v>
      </c>
      <c r="S349" s="29">
        <v>0.44</v>
      </c>
      <c r="T349" s="29">
        <v>0.44</v>
      </c>
      <c r="U349" s="29">
        <v>0.44</v>
      </c>
      <c r="V349" s="29">
        <v>0.44</v>
      </c>
      <c r="W349" s="29">
        <v>0.44</v>
      </c>
      <c r="X349" s="29">
        <v>0.44</v>
      </c>
      <c r="Y349" s="29">
        <v>0.44</v>
      </c>
      <c r="Z349" s="29">
        <v>0.44</v>
      </c>
      <c r="AA349" s="29">
        <v>0.44</v>
      </c>
      <c r="AB349" s="29">
        <v>0.44</v>
      </c>
      <c r="AC349" s="29">
        <v>0.44</v>
      </c>
      <c r="AD349" s="29">
        <v>0.44</v>
      </c>
      <c r="AE349" s="29">
        <v>0.44</v>
      </c>
      <c r="AF349" s="29">
        <v>0.44</v>
      </c>
      <c r="AG349" s="29">
        <v>0.44</v>
      </c>
      <c r="AH349" s="29">
        <v>0.44</v>
      </c>
      <c r="AI349" s="29">
        <v>0.44</v>
      </c>
      <c r="AJ349" s="29">
        <v>0.44</v>
      </c>
      <c r="AK349" s="29">
        <v>0.44</v>
      </c>
      <c r="AL349" s="29">
        <v>0.44</v>
      </c>
    </row>
    <row r="350" spans="1:38" ht="14.25" hidden="1" customHeight="1" x14ac:dyDescent="0.2">
      <c r="A350" s="5"/>
      <c r="B350" s="5" t="s">
        <v>627</v>
      </c>
      <c r="C350" s="28" t="s">
        <v>88</v>
      </c>
      <c r="D350" s="5" t="s">
        <v>89</v>
      </c>
      <c r="E350" s="28">
        <v>100</v>
      </c>
      <c r="F350" s="5" t="s">
        <v>597</v>
      </c>
      <c r="G350" s="5" t="s">
        <v>628</v>
      </c>
      <c r="H350" s="29" t="s">
        <v>629</v>
      </c>
      <c r="I350" s="29">
        <v>0.62</v>
      </c>
      <c r="J350" s="29">
        <v>0.62</v>
      </c>
      <c r="K350" s="29">
        <v>0.62</v>
      </c>
      <c r="L350" s="29">
        <v>0.62</v>
      </c>
      <c r="M350" s="29">
        <v>0.62</v>
      </c>
      <c r="N350" s="29">
        <v>0.62</v>
      </c>
      <c r="O350" s="29">
        <v>0.62</v>
      </c>
      <c r="P350" s="29">
        <v>0.62</v>
      </c>
      <c r="Q350" s="29">
        <v>0.62</v>
      </c>
      <c r="R350" s="29">
        <v>0.64</v>
      </c>
      <c r="S350" s="29">
        <v>0.64</v>
      </c>
      <c r="T350" s="29">
        <v>0.64</v>
      </c>
      <c r="U350" s="29">
        <v>0.64</v>
      </c>
      <c r="V350" s="29">
        <v>0.64</v>
      </c>
      <c r="W350" s="29">
        <v>0.64</v>
      </c>
      <c r="X350" s="29">
        <v>0.64</v>
      </c>
      <c r="Y350" s="29">
        <v>0.64</v>
      </c>
      <c r="Z350" s="29">
        <v>0.64</v>
      </c>
      <c r="AA350" s="29">
        <v>0.64</v>
      </c>
      <c r="AB350" s="29">
        <v>0.64</v>
      </c>
      <c r="AC350" s="29">
        <v>0.64</v>
      </c>
      <c r="AD350" s="29">
        <v>0.64</v>
      </c>
      <c r="AE350" s="29">
        <v>0.64</v>
      </c>
      <c r="AF350" s="29">
        <v>0.64</v>
      </c>
      <c r="AG350" s="29">
        <v>0.64</v>
      </c>
      <c r="AH350" s="29">
        <v>0.64</v>
      </c>
      <c r="AI350" s="29">
        <v>0.64</v>
      </c>
      <c r="AJ350" s="29">
        <v>0.64</v>
      </c>
      <c r="AK350" s="29">
        <v>0.64</v>
      </c>
      <c r="AL350" s="29">
        <v>0.64</v>
      </c>
    </row>
    <row r="351" spans="1:38" ht="14.25" hidden="1" customHeight="1" x14ac:dyDescent="0.2">
      <c r="A351" s="5"/>
      <c r="B351" s="5" t="s">
        <v>630</v>
      </c>
      <c r="C351" s="28" t="s">
        <v>88</v>
      </c>
      <c r="D351" s="5" t="s">
        <v>93</v>
      </c>
      <c r="E351" s="28">
        <v>100</v>
      </c>
      <c r="F351" s="5" t="s">
        <v>597</v>
      </c>
      <c r="G351" s="5" t="s">
        <v>628</v>
      </c>
      <c r="H351" s="29" t="s">
        <v>629</v>
      </c>
      <c r="I351" s="29">
        <v>0.62</v>
      </c>
      <c r="J351" s="29">
        <v>0.62</v>
      </c>
      <c r="K351" s="29">
        <v>0.62</v>
      </c>
      <c r="L351" s="29">
        <v>0.62</v>
      </c>
      <c r="M351" s="29">
        <v>0.62</v>
      </c>
      <c r="N351" s="29">
        <v>0.62</v>
      </c>
      <c r="O351" s="29">
        <v>0.62</v>
      </c>
      <c r="P351" s="29">
        <v>0.62</v>
      </c>
      <c r="Q351" s="29">
        <v>0.62</v>
      </c>
      <c r="R351" s="29">
        <v>0.64</v>
      </c>
      <c r="S351" s="29">
        <v>0.64</v>
      </c>
      <c r="T351" s="29">
        <v>0.64</v>
      </c>
      <c r="U351" s="29">
        <v>0.64</v>
      </c>
      <c r="V351" s="29">
        <v>0.64</v>
      </c>
      <c r="W351" s="29">
        <v>0.64</v>
      </c>
      <c r="X351" s="29">
        <v>0.64</v>
      </c>
      <c r="Y351" s="29">
        <v>0.64</v>
      </c>
      <c r="Z351" s="29">
        <v>0.64</v>
      </c>
      <c r="AA351" s="29">
        <v>0.64</v>
      </c>
      <c r="AB351" s="29">
        <v>0.64</v>
      </c>
      <c r="AC351" s="29">
        <v>0.64</v>
      </c>
      <c r="AD351" s="29">
        <v>0.64</v>
      </c>
      <c r="AE351" s="29">
        <v>0.64</v>
      </c>
      <c r="AF351" s="29">
        <v>0.64</v>
      </c>
      <c r="AG351" s="29">
        <v>0.64</v>
      </c>
      <c r="AH351" s="29">
        <v>0.64</v>
      </c>
      <c r="AI351" s="29">
        <v>0.64</v>
      </c>
      <c r="AJ351" s="29">
        <v>0.64</v>
      </c>
      <c r="AK351" s="29">
        <v>0.64</v>
      </c>
      <c r="AL351" s="29">
        <v>0.64</v>
      </c>
    </row>
    <row r="352" spans="1:38" ht="14.25" hidden="1" customHeight="1" x14ac:dyDescent="0.2">
      <c r="A352" s="5"/>
      <c r="B352" s="5" t="s">
        <v>631</v>
      </c>
      <c r="C352" s="28" t="s">
        <v>88</v>
      </c>
      <c r="D352" s="5" t="s">
        <v>95</v>
      </c>
      <c r="E352" s="28">
        <v>100</v>
      </c>
      <c r="F352" s="5" t="s">
        <v>597</v>
      </c>
      <c r="G352" s="5" t="s">
        <v>628</v>
      </c>
      <c r="H352" s="29" t="s">
        <v>629</v>
      </c>
      <c r="I352" s="29">
        <v>0.62</v>
      </c>
      <c r="J352" s="29">
        <v>0.62</v>
      </c>
      <c r="K352" s="29">
        <v>0.62</v>
      </c>
      <c r="L352" s="29">
        <v>0.62</v>
      </c>
      <c r="M352" s="29">
        <v>0.62</v>
      </c>
      <c r="N352" s="29">
        <v>0.62</v>
      </c>
      <c r="O352" s="29">
        <v>0.62</v>
      </c>
      <c r="P352" s="29">
        <v>0.62</v>
      </c>
      <c r="Q352" s="29">
        <v>0.62</v>
      </c>
      <c r="R352" s="29">
        <v>0.62</v>
      </c>
      <c r="S352" s="29">
        <v>0.62</v>
      </c>
      <c r="T352" s="29">
        <v>0.62</v>
      </c>
      <c r="U352" s="29">
        <v>0.62</v>
      </c>
      <c r="V352" s="29">
        <v>0.62</v>
      </c>
      <c r="W352" s="29">
        <v>0.62</v>
      </c>
      <c r="X352" s="29">
        <v>0.62</v>
      </c>
      <c r="Y352" s="29">
        <v>0.62</v>
      </c>
      <c r="Z352" s="29">
        <v>0.62</v>
      </c>
      <c r="AA352" s="29">
        <v>0.62</v>
      </c>
      <c r="AB352" s="29">
        <v>0.62</v>
      </c>
      <c r="AC352" s="29">
        <v>0.62</v>
      </c>
      <c r="AD352" s="29">
        <v>0.62</v>
      </c>
      <c r="AE352" s="29">
        <v>0.62</v>
      </c>
      <c r="AF352" s="29">
        <v>0.62</v>
      </c>
      <c r="AG352" s="29">
        <v>0.62</v>
      </c>
      <c r="AH352" s="29">
        <v>0.62</v>
      </c>
      <c r="AI352" s="29">
        <v>0.62</v>
      </c>
      <c r="AJ352" s="29">
        <v>0.62</v>
      </c>
      <c r="AK352" s="29">
        <v>0.62</v>
      </c>
      <c r="AL352" s="29">
        <v>0.62</v>
      </c>
    </row>
    <row r="353" spans="1:38" ht="14.25" hidden="1" customHeight="1" x14ac:dyDescent="0.2">
      <c r="A353" s="5"/>
      <c r="B353" s="5" t="s">
        <v>632</v>
      </c>
      <c r="C353" s="28" t="s">
        <v>88</v>
      </c>
      <c r="D353" s="5" t="s">
        <v>89</v>
      </c>
      <c r="E353" s="28">
        <v>100</v>
      </c>
      <c r="F353" s="5" t="s">
        <v>597</v>
      </c>
      <c r="G353" s="5" t="s">
        <v>633</v>
      </c>
      <c r="H353" s="29" t="s">
        <v>634</v>
      </c>
      <c r="I353" s="29">
        <v>0.4</v>
      </c>
      <c r="J353" s="29">
        <v>0.4</v>
      </c>
      <c r="K353" s="29">
        <v>0.4</v>
      </c>
      <c r="L353" s="29">
        <v>0.4</v>
      </c>
      <c r="M353" s="29">
        <v>0.4</v>
      </c>
      <c r="N353" s="29">
        <v>0.4</v>
      </c>
      <c r="O353" s="29">
        <v>0.4</v>
      </c>
      <c r="P353" s="29">
        <v>0.4</v>
      </c>
      <c r="Q353" s="29">
        <v>0.4</v>
      </c>
      <c r="R353" s="29">
        <v>0.49</v>
      </c>
      <c r="S353" s="29">
        <v>0.49</v>
      </c>
      <c r="T353" s="29">
        <v>0.49</v>
      </c>
      <c r="U353" s="29">
        <v>0.49</v>
      </c>
      <c r="V353" s="29">
        <v>0.49</v>
      </c>
      <c r="W353" s="29">
        <v>0.49</v>
      </c>
      <c r="X353" s="29">
        <v>0.49</v>
      </c>
      <c r="Y353" s="29">
        <v>0.49</v>
      </c>
      <c r="Z353" s="29">
        <v>0.49</v>
      </c>
      <c r="AA353" s="29">
        <v>0.49</v>
      </c>
      <c r="AB353" s="29">
        <v>0.49</v>
      </c>
      <c r="AC353" s="29">
        <v>0.49</v>
      </c>
      <c r="AD353" s="29">
        <v>0.49</v>
      </c>
      <c r="AE353" s="29">
        <v>0.49</v>
      </c>
      <c r="AF353" s="29">
        <v>0.49</v>
      </c>
      <c r="AG353" s="29">
        <v>0.49</v>
      </c>
      <c r="AH353" s="29">
        <v>0.49</v>
      </c>
      <c r="AI353" s="29">
        <v>0.49</v>
      </c>
      <c r="AJ353" s="29">
        <v>0.49</v>
      </c>
      <c r="AK353" s="29">
        <v>0.49</v>
      </c>
      <c r="AL353" s="29">
        <v>0.49</v>
      </c>
    </row>
    <row r="354" spans="1:38" ht="14.25" hidden="1" customHeight="1" x14ac:dyDescent="0.2">
      <c r="A354" s="5"/>
      <c r="B354" s="5" t="s">
        <v>635</v>
      </c>
      <c r="C354" s="28" t="s">
        <v>88</v>
      </c>
      <c r="D354" s="5" t="s">
        <v>93</v>
      </c>
      <c r="E354" s="28">
        <v>100</v>
      </c>
      <c r="F354" s="5" t="s">
        <v>597</v>
      </c>
      <c r="G354" s="5" t="s">
        <v>633</v>
      </c>
      <c r="H354" s="29" t="s">
        <v>634</v>
      </c>
      <c r="I354" s="29">
        <v>0.4</v>
      </c>
      <c r="J354" s="29">
        <v>0.4</v>
      </c>
      <c r="K354" s="29">
        <v>0.4</v>
      </c>
      <c r="L354" s="29">
        <v>0.4</v>
      </c>
      <c r="M354" s="29">
        <v>0.4</v>
      </c>
      <c r="N354" s="29">
        <v>0.4</v>
      </c>
      <c r="O354" s="29">
        <v>0.4</v>
      </c>
      <c r="P354" s="29">
        <v>0.4</v>
      </c>
      <c r="Q354" s="29">
        <v>0.4</v>
      </c>
      <c r="R354" s="29">
        <v>0.49</v>
      </c>
      <c r="S354" s="29">
        <v>0.49</v>
      </c>
      <c r="T354" s="29">
        <v>0.49</v>
      </c>
      <c r="U354" s="29">
        <v>0.49</v>
      </c>
      <c r="V354" s="29">
        <v>0.49</v>
      </c>
      <c r="W354" s="29">
        <v>0.49</v>
      </c>
      <c r="X354" s="29">
        <v>0.49</v>
      </c>
      <c r="Y354" s="29">
        <v>0.49</v>
      </c>
      <c r="Z354" s="29">
        <v>0.49</v>
      </c>
      <c r="AA354" s="29">
        <v>0.49</v>
      </c>
      <c r="AB354" s="29">
        <v>0.49</v>
      </c>
      <c r="AC354" s="29">
        <v>0.49</v>
      </c>
      <c r="AD354" s="29">
        <v>0.49</v>
      </c>
      <c r="AE354" s="29">
        <v>0.49</v>
      </c>
      <c r="AF354" s="29">
        <v>0.49</v>
      </c>
      <c r="AG354" s="29">
        <v>0.49</v>
      </c>
      <c r="AH354" s="29">
        <v>0.49</v>
      </c>
      <c r="AI354" s="29">
        <v>0.49</v>
      </c>
      <c r="AJ354" s="29">
        <v>0.49</v>
      </c>
      <c r="AK354" s="29">
        <v>0.49</v>
      </c>
      <c r="AL354" s="29">
        <v>0.49</v>
      </c>
    </row>
    <row r="355" spans="1:38" ht="14.25" hidden="1" customHeight="1" x14ac:dyDescent="0.2">
      <c r="A355" s="5"/>
      <c r="B355" s="5" t="s">
        <v>636</v>
      </c>
      <c r="C355" s="28" t="s">
        <v>88</v>
      </c>
      <c r="D355" s="5" t="s">
        <v>95</v>
      </c>
      <c r="E355" s="28">
        <v>100</v>
      </c>
      <c r="F355" s="5" t="s">
        <v>597</v>
      </c>
      <c r="G355" s="5" t="s">
        <v>633</v>
      </c>
      <c r="H355" s="29" t="s">
        <v>634</v>
      </c>
      <c r="I355" s="29">
        <v>0.4</v>
      </c>
      <c r="J355" s="29">
        <v>0.4</v>
      </c>
      <c r="K355" s="29">
        <v>0.4</v>
      </c>
      <c r="L355" s="29">
        <v>0.4</v>
      </c>
      <c r="M355" s="29">
        <v>0.4</v>
      </c>
      <c r="N355" s="29">
        <v>0.4</v>
      </c>
      <c r="O355" s="29">
        <v>0.4</v>
      </c>
      <c r="P355" s="29">
        <v>0.4</v>
      </c>
      <c r="Q355" s="29">
        <v>0.4</v>
      </c>
      <c r="R355" s="29">
        <v>0.4</v>
      </c>
      <c r="S355" s="29">
        <v>0.4</v>
      </c>
      <c r="T355" s="29">
        <v>0.4</v>
      </c>
      <c r="U355" s="29">
        <v>0.4</v>
      </c>
      <c r="V355" s="29">
        <v>0.4</v>
      </c>
      <c r="W355" s="29">
        <v>0.4</v>
      </c>
      <c r="X355" s="29">
        <v>0.4</v>
      </c>
      <c r="Y355" s="29">
        <v>0.4</v>
      </c>
      <c r="Z355" s="29">
        <v>0.4</v>
      </c>
      <c r="AA355" s="29">
        <v>0.4</v>
      </c>
      <c r="AB355" s="29">
        <v>0.4</v>
      </c>
      <c r="AC355" s="29">
        <v>0.4</v>
      </c>
      <c r="AD355" s="29">
        <v>0.4</v>
      </c>
      <c r="AE355" s="29">
        <v>0.4</v>
      </c>
      <c r="AF355" s="29">
        <v>0.4</v>
      </c>
      <c r="AG355" s="29">
        <v>0.4</v>
      </c>
      <c r="AH355" s="29">
        <v>0.4</v>
      </c>
      <c r="AI355" s="29">
        <v>0.4</v>
      </c>
      <c r="AJ355" s="29">
        <v>0.4</v>
      </c>
      <c r="AK355" s="29">
        <v>0.4</v>
      </c>
      <c r="AL355" s="29">
        <v>0.4</v>
      </c>
    </row>
    <row r="356" spans="1:38" ht="14.25" hidden="1" customHeight="1" x14ac:dyDescent="0.2">
      <c r="A356" s="5"/>
      <c r="B356" s="5" t="s">
        <v>637</v>
      </c>
      <c r="C356" s="28" t="s">
        <v>88</v>
      </c>
      <c r="D356" s="5" t="s">
        <v>89</v>
      </c>
      <c r="E356" s="28">
        <v>100</v>
      </c>
      <c r="F356" s="5" t="s">
        <v>597</v>
      </c>
      <c r="G356" s="28" t="s">
        <v>638</v>
      </c>
      <c r="H356" s="29" t="s">
        <v>639</v>
      </c>
      <c r="I356" s="29">
        <v>0.66</v>
      </c>
      <c r="J356" s="29">
        <v>0.66</v>
      </c>
      <c r="K356" s="29">
        <v>0.66</v>
      </c>
      <c r="L356" s="29">
        <v>0.66</v>
      </c>
      <c r="M356" s="29">
        <v>0.66</v>
      </c>
      <c r="N356" s="29">
        <v>0.66</v>
      </c>
      <c r="O356" s="29">
        <v>0.66</v>
      </c>
      <c r="P356" s="29">
        <v>0.66</v>
      </c>
      <c r="Q356" s="29">
        <v>0.66</v>
      </c>
      <c r="R356" s="29">
        <v>0.66</v>
      </c>
      <c r="S356" s="29">
        <v>0.66</v>
      </c>
      <c r="T356" s="29">
        <v>0.66</v>
      </c>
      <c r="U356" s="29">
        <v>0.66</v>
      </c>
      <c r="V356" s="29">
        <v>0.66</v>
      </c>
      <c r="W356" s="29">
        <v>0.66</v>
      </c>
      <c r="X356" s="29">
        <v>0.66</v>
      </c>
      <c r="Y356" s="29">
        <v>0.66</v>
      </c>
      <c r="Z356" s="29">
        <v>0.66</v>
      </c>
      <c r="AA356" s="29">
        <v>0.66</v>
      </c>
      <c r="AB356" s="29">
        <v>0.66</v>
      </c>
      <c r="AC356" s="29">
        <v>0.66</v>
      </c>
      <c r="AD356" s="29">
        <v>0.66</v>
      </c>
      <c r="AE356" s="29">
        <v>0.66</v>
      </c>
      <c r="AF356" s="29">
        <v>0.66</v>
      </c>
      <c r="AG356" s="29">
        <v>0.66</v>
      </c>
      <c r="AH356" s="29">
        <v>0.66</v>
      </c>
      <c r="AI356" s="29">
        <v>0.66</v>
      </c>
      <c r="AJ356" s="29">
        <v>0.66</v>
      </c>
      <c r="AK356" s="29">
        <v>0.66</v>
      </c>
      <c r="AL356" s="29">
        <v>0.66</v>
      </c>
    </row>
    <row r="357" spans="1:38" ht="14.25" hidden="1" customHeight="1" x14ac:dyDescent="0.2">
      <c r="A357" s="5"/>
      <c r="B357" s="5" t="s">
        <v>640</v>
      </c>
      <c r="C357" s="28" t="s">
        <v>88</v>
      </c>
      <c r="D357" s="5" t="s">
        <v>93</v>
      </c>
      <c r="E357" s="28">
        <v>100</v>
      </c>
      <c r="F357" s="5" t="s">
        <v>597</v>
      </c>
      <c r="G357" s="28" t="s">
        <v>638</v>
      </c>
      <c r="H357" s="29" t="s">
        <v>639</v>
      </c>
      <c r="I357" s="29">
        <v>0.66</v>
      </c>
      <c r="J357" s="29">
        <v>0.66</v>
      </c>
      <c r="K357" s="29">
        <v>0.66</v>
      </c>
      <c r="L357" s="29">
        <v>0.66</v>
      </c>
      <c r="M357" s="29">
        <v>0.66</v>
      </c>
      <c r="N357" s="29">
        <v>0.66</v>
      </c>
      <c r="O357" s="29">
        <v>0.66</v>
      </c>
      <c r="P357" s="29">
        <v>0.66</v>
      </c>
      <c r="Q357" s="29">
        <v>0.66</v>
      </c>
      <c r="R357" s="29">
        <v>0.66</v>
      </c>
      <c r="S357" s="29">
        <v>0.66</v>
      </c>
      <c r="T357" s="29">
        <v>0.66</v>
      </c>
      <c r="U357" s="29">
        <v>0.66</v>
      </c>
      <c r="V357" s="29">
        <v>0.66</v>
      </c>
      <c r="W357" s="29">
        <v>0.66</v>
      </c>
      <c r="X357" s="29">
        <v>0.66</v>
      </c>
      <c r="Y357" s="29">
        <v>0.66</v>
      </c>
      <c r="Z357" s="29">
        <v>0.66</v>
      </c>
      <c r="AA357" s="29">
        <v>0.66</v>
      </c>
      <c r="AB357" s="29">
        <v>0.66</v>
      </c>
      <c r="AC357" s="29">
        <v>0.66</v>
      </c>
      <c r="AD357" s="29">
        <v>0.66</v>
      </c>
      <c r="AE357" s="29">
        <v>0.66</v>
      </c>
      <c r="AF357" s="29">
        <v>0.66</v>
      </c>
      <c r="AG357" s="29">
        <v>0.66</v>
      </c>
      <c r="AH357" s="29">
        <v>0.66</v>
      </c>
      <c r="AI357" s="29">
        <v>0.66</v>
      </c>
      <c r="AJ357" s="29">
        <v>0.66</v>
      </c>
      <c r="AK357" s="29">
        <v>0.66</v>
      </c>
      <c r="AL357" s="29">
        <v>0.66</v>
      </c>
    </row>
    <row r="358" spans="1:38" ht="14.25" hidden="1" customHeight="1" x14ac:dyDescent="0.2">
      <c r="A358" s="5"/>
      <c r="B358" s="5" t="s">
        <v>641</v>
      </c>
      <c r="C358" s="28" t="s">
        <v>88</v>
      </c>
      <c r="D358" s="5" t="s">
        <v>95</v>
      </c>
      <c r="E358" s="28">
        <v>100</v>
      </c>
      <c r="F358" s="5" t="s">
        <v>597</v>
      </c>
      <c r="G358" s="28" t="s">
        <v>638</v>
      </c>
      <c r="H358" s="29" t="s">
        <v>639</v>
      </c>
      <c r="I358" s="29">
        <v>0.66</v>
      </c>
      <c r="J358" s="29">
        <v>0.66</v>
      </c>
      <c r="K358" s="29">
        <v>0.66</v>
      </c>
      <c r="L358" s="29">
        <v>0.66</v>
      </c>
      <c r="M358" s="29">
        <v>0.66</v>
      </c>
      <c r="N358" s="29">
        <v>0.66</v>
      </c>
      <c r="O358" s="29">
        <v>0.66</v>
      </c>
      <c r="P358" s="29">
        <v>0.66</v>
      </c>
      <c r="Q358" s="29">
        <v>0.66</v>
      </c>
      <c r="R358" s="29">
        <v>0.66</v>
      </c>
      <c r="S358" s="29">
        <v>0.66</v>
      </c>
      <c r="T358" s="29">
        <v>0.66</v>
      </c>
      <c r="U358" s="29">
        <v>0.66</v>
      </c>
      <c r="V358" s="29">
        <v>0.66</v>
      </c>
      <c r="W358" s="29">
        <v>0.66</v>
      </c>
      <c r="X358" s="29">
        <v>0.66</v>
      </c>
      <c r="Y358" s="29">
        <v>0.66</v>
      </c>
      <c r="Z358" s="29">
        <v>0.66</v>
      </c>
      <c r="AA358" s="29">
        <v>0.66</v>
      </c>
      <c r="AB358" s="29">
        <v>0.66</v>
      </c>
      <c r="AC358" s="29">
        <v>0.66</v>
      </c>
      <c r="AD358" s="29">
        <v>0.66</v>
      </c>
      <c r="AE358" s="29">
        <v>0.66</v>
      </c>
      <c r="AF358" s="29">
        <v>0.66</v>
      </c>
      <c r="AG358" s="29">
        <v>0.66</v>
      </c>
      <c r="AH358" s="29">
        <v>0.66</v>
      </c>
      <c r="AI358" s="29">
        <v>0.66</v>
      </c>
      <c r="AJ358" s="29">
        <v>0.66</v>
      </c>
      <c r="AK358" s="29">
        <v>0.66</v>
      </c>
      <c r="AL358" s="29">
        <v>0.66</v>
      </c>
    </row>
    <row r="359" spans="1:38" ht="14.25" hidden="1" customHeight="1" x14ac:dyDescent="0.2">
      <c r="A359" s="5"/>
      <c r="B359" s="5" t="s">
        <v>642</v>
      </c>
      <c r="C359" s="28" t="s">
        <v>88</v>
      </c>
      <c r="D359" s="5" t="s">
        <v>89</v>
      </c>
      <c r="E359" s="28">
        <v>100</v>
      </c>
      <c r="F359" s="5" t="s">
        <v>597</v>
      </c>
      <c r="G359" s="28" t="s">
        <v>643</v>
      </c>
      <c r="H359" s="29" t="s">
        <v>644</v>
      </c>
      <c r="I359" s="29">
        <v>0.66</v>
      </c>
      <c r="J359" s="29">
        <v>0.66</v>
      </c>
      <c r="K359" s="29">
        <v>0.66</v>
      </c>
      <c r="L359" s="29">
        <v>0.66</v>
      </c>
      <c r="M359" s="29">
        <v>0.66</v>
      </c>
      <c r="N359" s="29">
        <v>0.66</v>
      </c>
      <c r="O359" s="29">
        <v>0.66</v>
      </c>
      <c r="P359" s="29">
        <v>0.66</v>
      </c>
      <c r="Q359" s="29">
        <v>0.66</v>
      </c>
      <c r="R359" s="29">
        <v>0.66</v>
      </c>
      <c r="S359" s="29">
        <v>0.66</v>
      </c>
      <c r="T359" s="29">
        <v>0.66</v>
      </c>
      <c r="U359" s="29">
        <v>0.66</v>
      </c>
      <c r="V359" s="29">
        <v>0.66</v>
      </c>
      <c r="W359" s="29">
        <v>0.66</v>
      </c>
      <c r="X359" s="29">
        <v>0.66</v>
      </c>
      <c r="Y359" s="29">
        <v>0.66</v>
      </c>
      <c r="Z359" s="29">
        <v>0.66</v>
      </c>
      <c r="AA359" s="29">
        <v>0.66</v>
      </c>
      <c r="AB359" s="29">
        <v>0.66</v>
      </c>
      <c r="AC359" s="29">
        <v>0.66</v>
      </c>
      <c r="AD359" s="29">
        <v>0.66</v>
      </c>
      <c r="AE359" s="29">
        <v>0.66</v>
      </c>
      <c r="AF359" s="29">
        <v>0.66</v>
      </c>
      <c r="AG359" s="29">
        <v>0.66</v>
      </c>
      <c r="AH359" s="29">
        <v>0.66</v>
      </c>
      <c r="AI359" s="29">
        <v>0.66</v>
      </c>
      <c r="AJ359" s="29">
        <v>0.66</v>
      </c>
      <c r="AK359" s="29">
        <v>0.66</v>
      </c>
      <c r="AL359" s="29">
        <v>0.66</v>
      </c>
    </row>
    <row r="360" spans="1:38" ht="14.25" hidden="1" customHeight="1" x14ac:dyDescent="0.2">
      <c r="A360" s="5"/>
      <c r="B360" s="5" t="s">
        <v>645</v>
      </c>
      <c r="C360" s="28" t="s">
        <v>88</v>
      </c>
      <c r="D360" s="5" t="s">
        <v>93</v>
      </c>
      <c r="E360" s="28">
        <v>100</v>
      </c>
      <c r="F360" s="5" t="s">
        <v>597</v>
      </c>
      <c r="G360" s="28" t="s">
        <v>643</v>
      </c>
      <c r="H360" s="29" t="s">
        <v>644</v>
      </c>
      <c r="I360" s="29">
        <v>0.66</v>
      </c>
      <c r="J360" s="29">
        <v>0.66</v>
      </c>
      <c r="K360" s="29">
        <v>0.66</v>
      </c>
      <c r="L360" s="29">
        <v>0.66</v>
      </c>
      <c r="M360" s="29">
        <v>0.66</v>
      </c>
      <c r="N360" s="29">
        <v>0.66</v>
      </c>
      <c r="O360" s="29">
        <v>0.66</v>
      </c>
      <c r="P360" s="29">
        <v>0.66</v>
      </c>
      <c r="Q360" s="29">
        <v>0.66</v>
      </c>
      <c r="R360" s="29">
        <v>0.66</v>
      </c>
      <c r="S360" s="29">
        <v>0.66</v>
      </c>
      <c r="T360" s="29">
        <v>0.66</v>
      </c>
      <c r="U360" s="29">
        <v>0.66</v>
      </c>
      <c r="V360" s="29">
        <v>0.66</v>
      </c>
      <c r="W360" s="29">
        <v>0.66</v>
      </c>
      <c r="X360" s="29">
        <v>0.66</v>
      </c>
      <c r="Y360" s="29">
        <v>0.66</v>
      </c>
      <c r="Z360" s="29">
        <v>0.66</v>
      </c>
      <c r="AA360" s="29">
        <v>0.66</v>
      </c>
      <c r="AB360" s="29">
        <v>0.66</v>
      </c>
      <c r="AC360" s="29">
        <v>0.66</v>
      </c>
      <c r="AD360" s="29">
        <v>0.66</v>
      </c>
      <c r="AE360" s="29">
        <v>0.66</v>
      </c>
      <c r="AF360" s="29">
        <v>0.66</v>
      </c>
      <c r="AG360" s="29">
        <v>0.66</v>
      </c>
      <c r="AH360" s="29">
        <v>0.66</v>
      </c>
      <c r="AI360" s="29">
        <v>0.66</v>
      </c>
      <c r="AJ360" s="29">
        <v>0.66</v>
      </c>
      <c r="AK360" s="29">
        <v>0.66</v>
      </c>
      <c r="AL360" s="29">
        <v>0.66</v>
      </c>
    </row>
    <row r="361" spans="1:38" ht="14.25" hidden="1" customHeight="1" x14ac:dyDescent="0.2">
      <c r="A361" s="5"/>
      <c r="B361" s="5" t="s">
        <v>646</v>
      </c>
      <c r="C361" s="28" t="s">
        <v>88</v>
      </c>
      <c r="D361" s="5" t="s">
        <v>95</v>
      </c>
      <c r="E361" s="28">
        <v>100</v>
      </c>
      <c r="F361" s="5" t="s">
        <v>597</v>
      </c>
      <c r="G361" s="28" t="s">
        <v>643</v>
      </c>
      <c r="H361" s="29" t="s">
        <v>644</v>
      </c>
      <c r="I361" s="29">
        <v>0.66</v>
      </c>
      <c r="J361" s="29">
        <v>0.66</v>
      </c>
      <c r="K361" s="29">
        <v>0.66</v>
      </c>
      <c r="L361" s="29">
        <v>0.66</v>
      </c>
      <c r="M361" s="29">
        <v>0.66</v>
      </c>
      <c r="N361" s="29">
        <v>0.66</v>
      </c>
      <c r="O361" s="29">
        <v>0.66</v>
      </c>
      <c r="P361" s="29">
        <v>0.66</v>
      </c>
      <c r="Q361" s="29">
        <v>0.66</v>
      </c>
      <c r="R361" s="29">
        <v>0.66</v>
      </c>
      <c r="S361" s="29">
        <v>0.66</v>
      </c>
      <c r="T361" s="29">
        <v>0.66</v>
      </c>
      <c r="U361" s="29">
        <v>0.66</v>
      </c>
      <c r="V361" s="29">
        <v>0.66</v>
      </c>
      <c r="W361" s="29">
        <v>0.66</v>
      </c>
      <c r="X361" s="29">
        <v>0.66</v>
      </c>
      <c r="Y361" s="29">
        <v>0.66</v>
      </c>
      <c r="Z361" s="29">
        <v>0.66</v>
      </c>
      <c r="AA361" s="29">
        <v>0.66</v>
      </c>
      <c r="AB361" s="29">
        <v>0.66</v>
      </c>
      <c r="AC361" s="29">
        <v>0.66</v>
      </c>
      <c r="AD361" s="29">
        <v>0.66</v>
      </c>
      <c r="AE361" s="29">
        <v>0.66</v>
      </c>
      <c r="AF361" s="29">
        <v>0.66</v>
      </c>
      <c r="AG361" s="29">
        <v>0.66</v>
      </c>
      <c r="AH361" s="29">
        <v>0.66</v>
      </c>
      <c r="AI361" s="29">
        <v>0.66</v>
      </c>
      <c r="AJ361" s="29">
        <v>0.66</v>
      </c>
      <c r="AK361" s="29">
        <v>0.66</v>
      </c>
      <c r="AL361" s="29">
        <v>0.66</v>
      </c>
    </row>
    <row r="362" spans="1:38" ht="14.25" hidden="1" customHeight="1" x14ac:dyDescent="0.2">
      <c r="A362" s="5"/>
      <c r="B362" s="5" t="s">
        <v>647</v>
      </c>
      <c r="C362" s="28" t="s">
        <v>88</v>
      </c>
      <c r="D362" s="5" t="s">
        <v>89</v>
      </c>
      <c r="E362" s="28">
        <v>100</v>
      </c>
      <c r="F362" s="5" t="s">
        <v>597</v>
      </c>
      <c r="G362" s="28" t="s">
        <v>648</v>
      </c>
      <c r="H362" s="29" t="s">
        <v>649</v>
      </c>
      <c r="I362" s="29">
        <v>0.62</v>
      </c>
      <c r="J362" s="29">
        <v>0.62</v>
      </c>
      <c r="K362" s="29">
        <v>0.62</v>
      </c>
      <c r="L362" s="29">
        <v>0.62</v>
      </c>
      <c r="M362" s="29">
        <v>0.62</v>
      </c>
      <c r="N362" s="29">
        <v>0.62</v>
      </c>
      <c r="O362" s="29">
        <v>0.62</v>
      </c>
      <c r="P362" s="29">
        <v>0.62</v>
      </c>
      <c r="Q362" s="29">
        <v>0.62</v>
      </c>
      <c r="R362" s="29">
        <v>0.62</v>
      </c>
      <c r="S362" s="29">
        <v>0.62</v>
      </c>
      <c r="T362" s="29">
        <v>0.62</v>
      </c>
      <c r="U362" s="29">
        <v>0.62</v>
      </c>
      <c r="V362" s="29">
        <v>0.62</v>
      </c>
      <c r="W362" s="29">
        <v>0.62</v>
      </c>
      <c r="X362" s="29">
        <v>0.62</v>
      </c>
      <c r="Y362" s="29">
        <v>0.62</v>
      </c>
      <c r="Z362" s="29">
        <v>0.62</v>
      </c>
      <c r="AA362" s="29">
        <v>0.62</v>
      </c>
      <c r="AB362" s="29">
        <v>0.62</v>
      </c>
      <c r="AC362" s="29">
        <v>0.62</v>
      </c>
      <c r="AD362" s="29">
        <v>0.62</v>
      </c>
      <c r="AE362" s="29">
        <v>0.62</v>
      </c>
      <c r="AF362" s="29">
        <v>0.62</v>
      </c>
      <c r="AG362" s="29">
        <v>0.62</v>
      </c>
      <c r="AH362" s="29">
        <v>0.62</v>
      </c>
      <c r="AI362" s="29">
        <v>0.62</v>
      </c>
      <c r="AJ362" s="29">
        <v>0.62</v>
      </c>
      <c r="AK362" s="29">
        <v>0.62</v>
      </c>
      <c r="AL362" s="29">
        <v>0.62</v>
      </c>
    </row>
    <row r="363" spans="1:38" ht="14.25" hidden="1" customHeight="1" x14ac:dyDescent="0.2">
      <c r="A363" s="5"/>
      <c r="B363" s="5" t="s">
        <v>650</v>
      </c>
      <c r="C363" s="28" t="s">
        <v>88</v>
      </c>
      <c r="D363" s="5" t="s">
        <v>93</v>
      </c>
      <c r="E363" s="28">
        <v>100</v>
      </c>
      <c r="F363" s="5" t="s">
        <v>597</v>
      </c>
      <c r="G363" s="28" t="s">
        <v>648</v>
      </c>
      <c r="H363" s="29" t="s">
        <v>649</v>
      </c>
      <c r="I363" s="29">
        <v>0.62</v>
      </c>
      <c r="J363" s="29">
        <v>0.62</v>
      </c>
      <c r="K363" s="29">
        <v>0.62</v>
      </c>
      <c r="L363" s="29">
        <v>0.62</v>
      </c>
      <c r="M363" s="29">
        <v>0.62</v>
      </c>
      <c r="N363" s="29">
        <v>0.62</v>
      </c>
      <c r="O363" s="29">
        <v>0.62</v>
      </c>
      <c r="P363" s="29">
        <v>0.62</v>
      </c>
      <c r="Q363" s="29">
        <v>0.62</v>
      </c>
      <c r="R363" s="29">
        <v>0.62</v>
      </c>
      <c r="S363" s="29">
        <v>0.62</v>
      </c>
      <c r="T363" s="29">
        <v>0.62</v>
      </c>
      <c r="U363" s="29">
        <v>0.62</v>
      </c>
      <c r="V363" s="29">
        <v>0.62</v>
      </c>
      <c r="W363" s="29">
        <v>0.62</v>
      </c>
      <c r="X363" s="29">
        <v>0.62</v>
      </c>
      <c r="Y363" s="29">
        <v>0.62</v>
      </c>
      <c r="Z363" s="29">
        <v>0.62</v>
      </c>
      <c r="AA363" s="29">
        <v>0.62</v>
      </c>
      <c r="AB363" s="29">
        <v>0.62</v>
      </c>
      <c r="AC363" s="29">
        <v>0.62</v>
      </c>
      <c r="AD363" s="29">
        <v>0.62</v>
      </c>
      <c r="AE363" s="29">
        <v>0.62</v>
      </c>
      <c r="AF363" s="29">
        <v>0.62</v>
      </c>
      <c r="AG363" s="29">
        <v>0.62</v>
      </c>
      <c r="AH363" s="29">
        <v>0.62</v>
      </c>
      <c r="AI363" s="29">
        <v>0.62</v>
      </c>
      <c r="AJ363" s="29">
        <v>0.62</v>
      </c>
      <c r="AK363" s="29">
        <v>0.62</v>
      </c>
      <c r="AL363" s="29">
        <v>0.62</v>
      </c>
    </row>
    <row r="364" spans="1:38" ht="14.25" hidden="1" customHeight="1" x14ac:dyDescent="0.2">
      <c r="A364" s="5"/>
      <c r="B364" s="5" t="s">
        <v>651</v>
      </c>
      <c r="C364" s="28" t="s">
        <v>88</v>
      </c>
      <c r="D364" s="5" t="s">
        <v>95</v>
      </c>
      <c r="E364" s="28">
        <v>100</v>
      </c>
      <c r="F364" s="5" t="s">
        <v>597</v>
      </c>
      <c r="G364" s="28" t="s">
        <v>648</v>
      </c>
      <c r="H364" s="29" t="s">
        <v>649</v>
      </c>
      <c r="I364" s="29">
        <v>0.62</v>
      </c>
      <c r="J364" s="29">
        <v>0.62</v>
      </c>
      <c r="K364" s="29">
        <v>0.62</v>
      </c>
      <c r="L364" s="29">
        <v>0.62</v>
      </c>
      <c r="M364" s="29">
        <v>0.62</v>
      </c>
      <c r="N364" s="29">
        <v>0.62</v>
      </c>
      <c r="O364" s="29">
        <v>0.62</v>
      </c>
      <c r="P364" s="29">
        <v>0.62</v>
      </c>
      <c r="Q364" s="29">
        <v>0.62</v>
      </c>
      <c r="R364" s="29">
        <v>0.62</v>
      </c>
      <c r="S364" s="29">
        <v>0.62</v>
      </c>
      <c r="T364" s="29">
        <v>0.62</v>
      </c>
      <c r="U364" s="29">
        <v>0.62</v>
      </c>
      <c r="V364" s="29">
        <v>0.62</v>
      </c>
      <c r="W364" s="29">
        <v>0.62</v>
      </c>
      <c r="X364" s="29">
        <v>0.62</v>
      </c>
      <c r="Y364" s="29">
        <v>0.62</v>
      </c>
      <c r="Z364" s="29">
        <v>0.62</v>
      </c>
      <c r="AA364" s="29">
        <v>0.62</v>
      </c>
      <c r="AB364" s="29">
        <v>0.62</v>
      </c>
      <c r="AC364" s="29">
        <v>0.62</v>
      </c>
      <c r="AD364" s="29">
        <v>0.62</v>
      </c>
      <c r="AE364" s="29">
        <v>0.62</v>
      </c>
      <c r="AF364" s="29">
        <v>0.62</v>
      </c>
      <c r="AG364" s="29">
        <v>0.62</v>
      </c>
      <c r="AH364" s="29">
        <v>0.62</v>
      </c>
      <c r="AI364" s="29">
        <v>0.62</v>
      </c>
      <c r="AJ364" s="29">
        <v>0.62</v>
      </c>
      <c r="AK364" s="29">
        <v>0.62</v>
      </c>
      <c r="AL364" s="29">
        <v>0.62</v>
      </c>
    </row>
    <row r="365" spans="1:38" ht="14.25" hidden="1" customHeight="1" x14ac:dyDescent="0.2">
      <c r="A365" s="5"/>
      <c r="B365" s="5" t="s">
        <v>652</v>
      </c>
      <c r="C365" s="28" t="s">
        <v>88</v>
      </c>
      <c r="D365" s="5" t="s">
        <v>89</v>
      </c>
      <c r="E365" s="28">
        <v>100</v>
      </c>
      <c r="F365" s="5" t="s">
        <v>597</v>
      </c>
      <c r="G365" s="28" t="s">
        <v>653</v>
      </c>
      <c r="H365" s="29" t="s">
        <v>654</v>
      </c>
      <c r="I365" s="29">
        <v>0.66</v>
      </c>
      <c r="J365" s="29">
        <v>0.66</v>
      </c>
      <c r="K365" s="29">
        <v>0.66</v>
      </c>
      <c r="L365" s="29">
        <v>0.66</v>
      </c>
      <c r="M365" s="29">
        <v>0.66</v>
      </c>
      <c r="N365" s="29">
        <v>0.66</v>
      </c>
      <c r="O365" s="29">
        <v>0.66</v>
      </c>
      <c r="P365" s="29">
        <v>0.66</v>
      </c>
      <c r="Q365" s="29">
        <v>0.66</v>
      </c>
      <c r="R365" s="29">
        <v>0.66</v>
      </c>
      <c r="S365" s="29">
        <v>0.66</v>
      </c>
      <c r="T365" s="29">
        <v>0.66</v>
      </c>
      <c r="U365" s="29">
        <v>0.66</v>
      </c>
      <c r="V365" s="29">
        <v>0.66</v>
      </c>
      <c r="W365" s="29">
        <v>0.66</v>
      </c>
      <c r="X365" s="29">
        <v>0.66</v>
      </c>
      <c r="Y365" s="29">
        <v>0.66</v>
      </c>
      <c r="Z365" s="29">
        <v>0.66</v>
      </c>
      <c r="AA365" s="29">
        <v>0.66</v>
      </c>
      <c r="AB365" s="29">
        <v>0.66</v>
      </c>
      <c r="AC365" s="29">
        <v>0.66</v>
      </c>
      <c r="AD365" s="29">
        <v>0.66</v>
      </c>
      <c r="AE365" s="29">
        <v>0.66</v>
      </c>
      <c r="AF365" s="29">
        <v>0.66</v>
      </c>
      <c r="AG365" s="29">
        <v>0.66</v>
      </c>
      <c r="AH365" s="29">
        <v>0.66</v>
      </c>
      <c r="AI365" s="29">
        <v>0.66</v>
      </c>
      <c r="AJ365" s="29">
        <v>0.66</v>
      </c>
      <c r="AK365" s="29">
        <v>0.66</v>
      </c>
      <c r="AL365" s="29">
        <v>0.66</v>
      </c>
    </row>
    <row r="366" spans="1:38" ht="14.25" hidden="1" customHeight="1" x14ac:dyDescent="0.2">
      <c r="A366" s="5"/>
      <c r="B366" s="5" t="s">
        <v>655</v>
      </c>
      <c r="C366" s="28" t="s">
        <v>88</v>
      </c>
      <c r="D366" s="5" t="s">
        <v>93</v>
      </c>
      <c r="E366" s="28">
        <v>100</v>
      </c>
      <c r="F366" s="5" t="s">
        <v>597</v>
      </c>
      <c r="G366" s="28" t="s">
        <v>653</v>
      </c>
      <c r="H366" s="29" t="s">
        <v>654</v>
      </c>
      <c r="I366" s="29">
        <v>0.66</v>
      </c>
      <c r="J366" s="29">
        <v>0.66</v>
      </c>
      <c r="K366" s="29">
        <v>0.66</v>
      </c>
      <c r="L366" s="29">
        <v>0.66</v>
      </c>
      <c r="M366" s="29">
        <v>0.66</v>
      </c>
      <c r="N366" s="29">
        <v>0.66</v>
      </c>
      <c r="O366" s="29">
        <v>0.66</v>
      </c>
      <c r="P366" s="29">
        <v>0.66</v>
      </c>
      <c r="Q366" s="29">
        <v>0.66</v>
      </c>
      <c r="R366" s="29">
        <v>0.66</v>
      </c>
      <c r="S366" s="29">
        <v>0.66</v>
      </c>
      <c r="T366" s="29">
        <v>0.66</v>
      </c>
      <c r="U366" s="29">
        <v>0.66</v>
      </c>
      <c r="V366" s="29">
        <v>0.66</v>
      </c>
      <c r="W366" s="29">
        <v>0.66</v>
      </c>
      <c r="X366" s="29">
        <v>0.66</v>
      </c>
      <c r="Y366" s="29">
        <v>0.66</v>
      </c>
      <c r="Z366" s="29">
        <v>0.66</v>
      </c>
      <c r="AA366" s="29">
        <v>0.66</v>
      </c>
      <c r="AB366" s="29">
        <v>0.66</v>
      </c>
      <c r="AC366" s="29">
        <v>0.66</v>
      </c>
      <c r="AD366" s="29">
        <v>0.66</v>
      </c>
      <c r="AE366" s="29">
        <v>0.66</v>
      </c>
      <c r="AF366" s="29">
        <v>0.66</v>
      </c>
      <c r="AG366" s="29">
        <v>0.66</v>
      </c>
      <c r="AH366" s="29">
        <v>0.66</v>
      </c>
      <c r="AI366" s="29">
        <v>0.66</v>
      </c>
      <c r="AJ366" s="29">
        <v>0.66</v>
      </c>
      <c r="AK366" s="29">
        <v>0.66</v>
      </c>
      <c r="AL366" s="29">
        <v>0.66</v>
      </c>
    </row>
    <row r="367" spans="1:38" ht="14.25" hidden="1" customHeight="1" x14ac:dyDescent="0.2">
      <c r="A367" s="5"/>
      <c r="B367" s="5" t="s">
        <v>656</v>
      </c>
      <c r="C367" s="28" t="s">
        <v>88</v>
      </c>
      <c r="D367" s="5" t="s">
        <v>95</v>
      </c>
      <c r="E367" s="28">
        <v>100</v>
      </c>
      <c r="F367" s="5" t="s">
        <v>597</v>
      </c>
      <c r="G367" s="28" t="s">
        <v>653</v>
      </c>
      <c r="H367" s="29" t="s">
        <v>654</v>
      </c>
      <c r="I367" s="29">
        <v>0.66</v>
      </c>
      <c r="J367" s="29">
        <v>0.66</v>
      </c>
      <c r="K367" s="29">
        <v>0.66</v>
      </c>
      <c r="L367" s="29">
        <v>0.66</v>
      </c>
      <c r="M367" s="29">
        <v>0.66</v>
      </c>
      <c r="N367" s="29">
        <v>0.66</v>
      </c>
      <c r="O367" s="29">
        <v>0.66</v>
      </c>
      <c r="P367" s="29">
        <v>0.66</v>
      </c>
      <c r="Q367" s="29">
        <v>0.66</v>
      </c>
      <c r="R367" s="29">
        <v>0.66</v>
      </c>
      <c r="S367" s="29">
        <v>0.66</v>
      </c>
      <c r="T367" s="29">
        <v>0.66</v>
      </c>
      <c r="U367" s="29">
        <v>0.66</v>
      </c>
      <c r="V367" s="29">
        <v>0.66</v>
      </c>
      <c r="W367" s="29">
        <v>0.66</v>
      </c>
      <c r="X367" s="29">
        <v>0.66</v>
      </c>
      <c r="Y367" s="29">
        <v>0.66</v>
      </c>
      <c r="Z367" s="29">
        <v>0.66</v>
      </c>
      <c r="AA367" s="29">
        <v>0.66</v>
      </c>
      <c r="AB367" s="29">
        <v>0.66</v>
      </c>
      <c r="AC367" s="29">
        <v>0.66</v>
      </c>
      <c r="AD367" s="29">
        <v>0.66</v>
      </c>
      <c r="AE367" s="29">
        <v>0.66</v>
      </c>
      <c r="AF367" s="29">
        <v>0.66</v>
      </c>
      <c r="AG367" s="29">
        <v>0.66</v>
      </c>
      <c r="AH367" s="29">
        <v>0.66</v>
      </c>
      <c r="AI367" s="29">
        <v>0.66</v>
      </c>
      <c r="AJ367" s="29">
        <v>0.66</v>
      </c>
      <c r="AK367" s="29">
        <v>0.66</v>
      </c>
      <c r="AL367" s="29">
        <v>0.66</v>
      </c>
    </row>
    <row r="368" spans="1:38" ht="14.25" hidden="1" customHeight="1" x14ac:dyDescent="0.2">
      <c r="A368" s="5"/>
      <c r="B368" s="5" t="s">
        <v>657</v>
      </c>
      <c r="C368" s="28" t="s">
        <v>88</v>
      </c>
      <c r="D368" s="5" t="s">
        <v>89</v>
      </c>
      <c r="E368" s="28" t="s">
        <v>570</v>
      </c>
      <c r="F368" s="5" t="s">
        <v>658</v>
      </c>
      <c r="G368" s="5" t="s">
        <v>659</v>
      </c>
      <c r="H368" s="29" t="s">
        <v>660</v>
      </c>
      <c r="I368" s="29">
        <v>8.3000000000000004E-2</v>
      </c>
      <c r="J368" s="29">
        <v>8.3000000000000004E-2</v>
      </c>
      <c r="K368" s="29">
        <v>8.3000000000000004E-2</v>
      </c>
      <c r="L368" s="29">
        <v>8.3000000000000004E-2</v>
      </c>
      <c r="M368" s="29">
        <v>8.3000000000000004E-2</v>
      </c>
      <c r="N368" s="29">
        <v>8.3000000000000004E-2</v>
      </c>
      <c r="O368" s="29">
        <v>8.3000000000000004E-2</v>
      </c>
      <c r="P368" s="29">
        <v>8.3000000000000004E-2</v>
      </c>
      <c r="Q368" s="29">
        <v>8.3000000000000004E-2</v>
      </c>
      <c r="R368" s="29">
        <v>8.3000000000000004E-2</v>
      </c>
      <c r="S368" s="29">
        <v>8.3000000000000004E-2</v>
      </c>
      <c r="T368" s="29">
        <v>8.3000000000000004E-2</v>
      </c>
      <c r="U368" s="29">
        <v>8.3000000000000004E-2</v>
      </c>
      <c r="V368" s="29">
        <v>8.3000000000000004E-2</v>
      </c>
      <c r="W368" s="29">
        <v>8.3000000000000004E-2</v>
      </c>
      <c r="X368" s="29">
        <v>8.3000000000000004E-2</v>
      </c>
      <c r="Y368" s="29">
        <v>8.3000000000000004E-2</v>
      </c>
      <c r="Z368" s="29">
        <v>8.3000000000000004E-2</v>
      </c>
      <c r="AA368" s="29">
        <v>8.3000000000000004E-2</v>
      </c>
      <c r="AB368" s="29">
        <v>8.3000000000000004E-2</v>
      </c>
      <c r="AC368" s="29">
        <v>8.3000000000000004E-2</v>
      </c>
      <c r="AD368" s="29">
        <v>8.3000000000000004E-2</v>
      </c>
      <c r="AE368" s="29">
        <v>8.3000000000000004E-2</v>
      </c>
      <c r="AF368" s="29">
        <v>8.3000000000000004E-2</v>
      </c>
      <c r="AG368" s="29">
        <v>8.3000000000000004E-2</v>
      </c>
      <c r="AH368" s="29">
        <v>8.3000000000000004E-2</v>
      </c>
      <c r="AI368" s="29">
        <v>8.3000000000000004E-2</v>
      </c>
      <c r="AJ368" s="29">
        <v>8.3000000000000004E-2</v>
      </c>
      <c r="AK368" s="29">
        <v>8.3000000000000004E-2</v>
      </c>
      <c r="AL368" s="29">
        <v>8.3000000000000004E-2</v>
      </c>
    </row>
    <row r="369" spans="1:38" ht="14.25" hidden="1" customHeight="1" x14ac:dyDescent="0.2">
      <c r="A369" s="5"/>
      <c r="B369" s="5" t="s">
        <v>661</v>
      </c>
      <c r="C369" s="28" t="s">
        <v>88</v>
      </c>
      <c r="D369" s="5" t="s">
        <v>93</v>
      </c>
      <c r="E369" s="28" t="s">
        <v>570</v>
      </c>
      <c r="F369" s="5" t="s">
        <v>658</v>
      </c>
      <c r="G369" s="5" t="s">
        <v>659</v>
      </c>
      <c r="H369" s="29" t="s">
        <v>660</v>
      </c>
      <c r="I369" s="29">
        <v>8.3000000000000004E-2</v>
      </c>
      <c r="J369" s="29">
        <v>8.3000000000000004E-2</v>
      </c>
      <c r="K369" s="29">
        <v>8.3000000000000004E-2</v>
      </c>
      <c r="L369" s="29">
        <v>8.3000000000000004E-2</v>
      </c>
      <c r="M369" s="29">
        <v>8.3000000000000004E-2</v>
      </c>
      <c r="N369" s="29">
        <v>8.3000000000000004E-2</v>
      </c>
      <c r="O369" s="29">
        <v>8.3000000000000004E-2</v>
      </c>
      <c r="P369" s="29">
        <v>8.3000000000000004E-2</v>
      </c>
      <c r="Q369" s="29">
        <v>8.3000000000000004E-2</v>
      </c>
      <c r="R369" s="29">
        <v>8.3000000000000004E-2</v>
      </c>
      <c r="S369" s="29">
        <v>8.3000000000000004E-2</v>
      </c>
      <c r="T369" s="29">
        <v>8.3000000000000004E-2</v>
      </c>
      <c r="U369" s="29">
        <v>8.3000000000000004E-2</v>
      </c>
      <c r="V369" s="29">
        <v>8.3000000000000004E-2</v>
      </c>
      <c r="W369" s="29">
        <v>8.3000000000000004E-2</v>
      </c>
      <c r="X369" s="29">
        <v>8.3000000000000004E-2</v>
      </c>
      <c r="Y369" s="29">
        <v>8.3000000000000004E-2</v>
      </c>
      <c r="Z369" s="29">
        <v>8.3000000000000004E-2</v>
      </c>
      <c r="AA369" s="29">
        <v>8.3000000000000004E-2</v>
      </c>
      <c r="AB369" s="29">
        <v>8.3000000000000004E-2</v>
      </c>
      <c r="AC369" s="29">
        <v>8.3000000000000004E-2</v>
      </c>
      <c r="AD369" s="29">
        <v>8.3000000000000004E-2</v>
      </c>
      <c r="AE369" s="29">
        <v>8.3000000000000004E-2</v>
      </c>
      <c r="AF369" s="29">
        <v>8.3000000000000004E-2</v>
      </c>
      <c r="AG369" s="29">
        <v>8.3000000000000004E-2</v>
      </c>
      <c r="AH369" s="29">
        <v>8.3000000000000004E-2</v>
      </c>
      <c r="AI369" s="29">
        <v>8.3000000000000004E-2</v>
      </c>
      <c r="AJ369" s="29">
        <v>8.3000000000000004E-2</v>
      </c>
      <c r="AK369" s="29">
        <v>8.3000000000000004E-2</v>
      </c>
      <c r="AL369" s="29">
        <v>8.3000000000000004E-2</v>
      </c>
    </row>
    <row r="370" spans="1:38" ht="14.25" hidden="1" customHeight="1" x14ac:dyDescent="0.2">
      <c r="A370" s="5"/>
      <c r="B370" s="5" t="s">
        <v>662</v>
      </c>
      <c r="C370" s="28" t="s">
        <v>88</v>
      </c>
      <c r="D370" s="5" t="s">
        <v>95</v>
      </c>
      <c r="E370" s="28" t="s">
        <v>570</v>
      </c>
      <c r="F370" s="5" t="s">
        <v>658</v>
      </c>
      <c r="G370" s="5" t="s">
        <v>659</v>
      </c>
      <c r="H370" s="29" t="s">
        <v>660</v>
      </c>
      <c r="I370" s="29">
        <v>8.3000000000000004E-2</v>
      </c>
      <c r="J370" s="29">
        <v>8.3000000000000004E-2</v>
      </c>
      <c r="K370" s="29">
        <v>8.3000000000000004E-2</v>
      </c>
      <c r="L370" s="29">
        <v>8.3000000000000004E-2</v>
      </c>
      <c r="M370" s="29">
        <v>8.3000000000000004E-2</v>
      </c>
      <c r="N370" s="29">
        <v>8.3000000000000004E-2</v>
      </c>
      <c r="O370" s="29">
        <v>8.3000000000000004E-2</v>
      </c>
      <c r="P370" s="29">
        <v>8.3000000000000004E-2</v>
      </c>
      <c r="Q370" s="29">
        <v>8.3000000000000004E-2</v>
      </c>
      <c r="R370" s="29">
        <v>8.3000000000000004E-2</v>
      </c>
      <c r="S370" s="29">
        <v>8.3000000000000004E-2</v>
      </c>
      <c r="T370" s="29">
        <v>8.3000000000000004E-2</v>
      </c>
      <c r="U370" s="29">
        <v>8.3000000000000004E-2</v>
      </c>
      <c r="V370" s="29">
        <v>8.3000000000000004E-2</v>
      </c>
      <c r="W370" s="29">
        <v>8.3000000000000004E-2</v>
      </c>
      <c r="X370" s="29">
        <v>8.3000000000000004E-2</v>
      </c>
      <c r="Y370" s="29">
        <v>8.3000000000000004E-2</v>
      </c>
      <c r="Z370" s="29">
        <v>8.3000000000000004E-2</v>
      </c>
      <c r="AA370" s="29">
        <v>8.3000000000000004E-2</v>
      </c>
      <c r="AB370" s="29">
        <v>8.3000000000000004E-2</v>
      </c>
      <c r="AC370" s="29">
        <v>8.3000000000000004E-2</v>
      </c>
      <c r="AD370" s="29">
        <v>8.3000000000000004E-2</v>
      </c>
      <c r="AE370" s="29">
        <v>8.3000000000000004E-2</v>
      </c>
      <c r="AF370" s="29">
        <v>8.3000000000000004E-2</v>
      </c>
      <c r="AG370" s="29">
        <v>8.3000000000000004E-2</v>
      </c>
      <c r="AH370" s="29">
        <v>8.3000000000000004E-2</v>
      </c>
      <c r="AI370" s="29">
        <v>8.3000000000000004E-2</v>
      </c>
      <c r="AJ370" s="29">
        <v>8.3000000000000004E-2</v>
      </c>
      <c r="AK370" s="29">
        <v>8.3000000000000004E-2</v>
      </c>
      <c r="AL370" s="29">
        <v>8.3000000000000004E-2</v>
      </c>
    </row>
    <row r="371" spans="1:38" ht="14.25" hidden="1" customHeight="1" x14ac:dyDescent="0.2">
      <c r="A371" s="5"/>
      <c r="B371" s="5" t="s">
        <v>663</v>
      </c>
      <c r="C371" s="28" t="s">
        <v>88</v>
      </c>
      <c r="D371" s="5" t="s">
        <v>89</v>
      </c>
      <c r="E371" s="28" t="s">
        <v>570</v>
      </c>
      <c r="F371" s="5" t="s">
        <v>658</v>
      </c>
      <c r="G371" s="5" t="s">
        <v>572</v>
      </c>
      <c r="H371" s="29" t="s">
        <v>664</v>
      </c>
      <c r="I371" s="29">
        <v>0.16699999999999998</v>
      </c>
      <c r="J371" s="29">
        <v>0.16699999999999998</v>
      </c>
      <c r="K371" s="29">
        <v>0.16699999999999998</v>
      </c>
      <c r="L371" s="29">
        <v>0.16699999999999998</v>
      </c>
      <c r="M371" s="29">
        <v>0.16699999999999998</v>
      </c>
      <c r="N371" s="29">
        <v>0.16699999999999998</v>
      </c>
      <c r="O371" s="29">
        <v>0.16699999999999998</v>
      </c>
      <c r="P371" s="29">
        <v>0.16699999999999998</v>
      </c>
      <c r="Q371" s="29">
        <v>0.16699999999999998</v>
      </c>
      <c r="R371" s="29">
        <v>0.16699999999999998</v>
      </c>
      <c r="S371" s="29">
        <v>0.16699999999999998</v>
      </c>
      <c r="T371" s="29">
        <v>0.16699999999999998</v>
      </c>
      <c r="U371" s="29">
        <v>0.16699999999999998</v>
      </c>
      <c r="V371" s="29">
        <v>0.16699999999999998</v>
      </c>
      <c r="W371" s="29">
        <v>0.16699999999999998</v>
      </c>
      <c r="X371" s="29">
        <v>0.16699999999999998</v>
      </c>
      <c r="Y371" s="29">
        <v>0.16699999999999998</v>
      </c>
      <c r="Z371" s="29">
        <v>0.16699999999999998</v>
      </c>
      <c r="AA371" s="29">
        <v>0.16699999999999998</v>
      </c>
      <c r="AB371" s="29">
        <v>0.16699999999999998</v>
      </c>
      <c r="AC371" s="29">
        <v>0.16699999999999998</v>
      </c>
      <c r="AD371" s="29">
        <v>0.16699999999999998</v>
      </c>
      <c r="AE371" s="29">
        <v>0.16699999999999998</v>
      </c>
      <c r="AF371" s="29">
        <v>0.16699999999999998</v>
      </c>
      <c r="AG371" s="29">
        <v>0.16699999999999998</v>
      </c>
      <c r="AH371" s="29">
        <v>0.16699999999999998</v>
      </c>
      <c r="AI371" s="29">
        <v>0.16699999999999998</v>
      </c>
      <c r="AJ371" s="29">
        <v>0.16699999999999998</v>
      </c>
      <c r="AK371" s="29">
        <v>0.16699999999999998</v>
      </c>
      <c r="AL371" s="29">
        <v>0.16699999999999998</v>
      </c>
    </row>
    <row r="372" spans="1:38" ht="14.25" hidden="1" customHeight="1" x14ac:dyDescent="0.2">
      <c r="A372" s="5"/>
      <c r="B372" s="5" t="s">
        <v>665</v>
      </c>
      <c r="C372" s="28" t="s">
        <v>88</v>
      </c>
      <c r="D372" s="5" t="s">
        <v>93</v>
      </c>
      <c r="E372" s="28" t="s">
        <v>570</v>
      </c>
      <c r="F372" s="5" t="s">
        <v>658</v>
      </c>
      <c r="G372" s="5" t="s">
        <v>572</v>
      </c>
      <c r="H372" s="29" t="s">
        <v>664</v>
      </c>
      <c r="I372" s="29">
        <v>0.16699999999999998</v>
      </c>
      <c r="J372" s="29">
        <v>0.16699999999999998</v>
      </c>
      <c r="K372" s="29">
        <v>0.16699999999999998</v>
      </c>
      <c r="L372" s="29">
        <v>0.16699999999999998</v>
      </c>
      <c r="M372" s="29">
        <v>0.16699999999999998</v>
      </c>
      <c r="N372" s="29">
        <v>0.16699999999999998</v>
      </c>
      <c r="O372" s="29">
        <v>0.16699999999999998</v>
      </c>
      <c r="P372" s="29">
        <v>0.16699999999999998</v>
      </c>
      <c r="Q372" s="29">
        <v>0.16699999999999998</v>
      </c>
      <c r="R372" s="29">
        <v>0.16699999999999998</v>
      </c>
      <c r="S372" s="29">
        <v>0.16699999999999998</v>
      </c>
      <c r="T372" s="29">
        <v>0.16699999999999998</v>
      </c>
      <c r="U372" s="29">
        <v>0.16699999999999998</v>
      </c>
      <c r="V372" s="29">
        <v>0.16699999999999998</v>
      </c>
      <c r="W372" s="29">
        <v>0.16699999999999998</v>
      </c>
      <c r="X372" s="29">
        <v>0.16699999999999998</v>
      </c>
      <c r="Y372" s="29">
        <v>0.16699999999999998</v>
      </c>
      <c r="Z372" s="29">
        <v>0.16699999999999998</v>
      </c>
      <c r="AA372" s="29">
        <v>0.16699999999999998</v>
      </c>
      <c r="AB372" s="29">
        <v>0.16699999999999998</v>
      </c>
      <c r="AC372" s="29">
        <v>0.16699999999999998</v>
      </c>
      <c r="AD372" s="29">
        <v>0.16699999999999998</v>
      </c>
      <c r="AE372" s="29">
        <v>0.16699999999999998</v>
      </c>
      <c r="AF372" s="29">
        <v>0.16699999999999998</v>
      </c>
      <c r="AG372" s="29">
        <v>0.16699999999999998</v>
      </c>
      <c r="AH372" s="29">
        <v>0.16699999999999998</v>
      </c>
      <c r="AI372" s="29">
        <v>0.16699999999999998</v>
      </c>
      <c r="AJ372" s="29">
        <v>0.16699999999999998</v>
      </c>
      <c r="AK372" s="29">
        <v>0.16699999999999998</v>
      </c>
      <c r="AL372" s="29">
        <v>0.16699999999999998</v>
      </c>
    </row>
    <row r="373" spans="1:38" ht="14.25" hidden="1" customHeight="1" x14ac:dyDescent="0.2">
      <c r="A373" s="5"/>
      <c r="B373" s="5" t="s">
        <v>666</v>
      </c>
      <c r="C373" s="28" t="s">
        <v>88</v>
      </c>
      <c r="D373" s="5" t="s">
        <v>95</v>
      </c>
      <c r="E373" s="28" t="s">
        <v>570</v>
      </c>
      <c r="F373" s="5" t="s">
        <v>658</v>
      </c>
      <c r="G373" s="5" t="s">
        <v>572</v>
      </c>
      <c r="H373" s="29" t="s">
        <v>664</v>
      </c>
      <c r="I373" s="29">
        <v>0.16699999999999998</v>
      </c>
      <c r="J373" s="29">
        <v>0.16699999999999998</v>
      </c>
      <c r="K373" s="29">
        <v>0.16699999999999998</v>
      </c>
      <c r="L373" s="29">
        <v>0.16699999999999998</v>
      </c>
      <c r="M373" s="29">
        <v>0.16699999999999998</v>
      </c>
      <c r="N373" s="29">
        <v>0.16699999999999998</v>
      </c>
      <c r="O373" s="29">
        <v>0.16699999999999998</v>
      </c>
      <c r="P373" s="29">
        <v>0.16699999999999998</v>
      </c>
      <c r="Q373" s="29">
        <v>0.16699999999999998</v>
      </c>
      <c r="R373" s="29">
        <v>0.16699999999999998</v>
      </c>
      <c r="S373" s="29">
        <v>0.16699999999999998</v>
      </c>
      <c r="T373" s="29">
        <v>0.16699999999999998</v>
      </c>
      <c r="U373" s="29">
        <v>0.16699999999999998</v>
      </c>
      <c r="V373" s="29">
        <v>0.16699999999999998</v>
      </c>
      <c r="W373" s="29">
        <v>0.16699999999999998</v>
      </c>
      <c r="X373" s="29">
        <v>0.16699999999999998</v>
      </c>
      <c r="Y373" s="29">
        <v>0.16699999999999998</v>
      </c>
      <c r="Z373" s="29">
        <v>0.16699999999999998</v>
      </c>
      <c r="AA373" s="29">
        <v>0.16699999999999998</v>
      </c>
      <c r="AB373" s="29">
        <v>0.16699999999999998</v>
      </c>
      <c r="AC373" s="29">
        <v>0.16699999999999998</v>
      </c>
      <c r="AD373" s="29">
        <v>0.16699999999999998</v>
      </c>
      <c r="AE373" s="29">
        <v>0.16699999999999998</v>
      </c>
      <c r="AF373" s="29">
        <v>0.16699999999999998</v>
      </c>
      <c r="AG373" s="29">
        <v>0.16699999999999998</v>
      </c>
      <c r="AH373" s="29">
        <v>0.16699999999999998</v>
      </c>
      <c r="AI373" s="29">
        <v>0.16699999999999998</v>
      </c>
      <c r="AJ373" s="29">
        <v>0.16699999999999998</v>
      </c>
      <c r="AK373" s="29">
        <v>0.16699999999999998</v>
      </c>
      <c r="AL373" s="29">
        <v>0.16699999999999998</v>
      </c>
    </row>
    <row r="374" spans="1:38" ht="14.25" hidden="1" customHeight="1" x14ac:dyDescent="0.2">
      <c r="A374" s="5"/>
      <c r="B374" s="5" t="s">
        <v>667</v>
      </c>
      <c r="C374" s="28" t="s">
        <v>88</v>
      </c>
      <c r="D374" s="5" t="s">
        <v>89</v>
      </c>
      <c r="E374" s="28" t="s">
        <v>570</v>
      </c>
      <c r="F374" s="5" t="s">
        <v>658</v>
      </c>
      <c r="G374" s="5" t="s">
        <v>577</v>
      </c>
      <c r="H374" s="29" t="s">
        <v>668</v>
      </c>
      <c r="I374" s="29">
        <v>0.249</v>
      </c>
      <c r="J374" s="29">
        <v>0.249</v>
      </c>
      <c r="K374" s="29">
        <v>0.249</v>
      </c>
      <c r="L374" s="29">
        <v>0.249</v>
      </c>
      <c r="M374" s="29">
        <v>0.249</v>
      </c>
      <c r="N374" s="29">
        <v>0.249</v>
      </c>
      <c r="O374" s="29">
        <v>0.249</v>
      </c>
      <c r="P374" s="29">
        <v>0.249</v>
      </c>
      <c r="Q374" s="29">
        <v>0.249</v>
      </c>
      <c r="R374" s="29">
        <v>0.249</v>
      </c>
      <c r="S374" s="29">
        <v>0.249</v>
      </c>
      <c r="T374" s="29">
        <v>0.249</v>
      </c>
      <c r="U374" s="29">
        <v>0.249</v>
      </c>
      <c r="V374" s="29">
        <v>0.249</v>
      </c>
      <c r="W374" s="29">
        <v>0.249</v>
      </c>
      <c r="X374" s="29">
        <v>0.249</v>
      </c>
      <c r="Y374" s="29">
        <v>0.249</v>
      </c>
      <c r="Z374" s="29">
        <v>0.249</v>
      </c>
      <c r="AA374" s="29">
        <v>0.249</v>
      </c>
      <c r="AB374" s="29">
        <v>0.249</v>
      </c>
      <c r="AC374" s="29">
        <v>0.249</v>
      </c>
      <c r="AD374" s="29">
        <v>0.249</v>
      </c>
      <c r="AE374" s="29">
        <v>0.249</v>
      </c>
      <c r="AF374" s="29">
        <v>0.249</v>
      </c>
      <c r="AG374" s="29">
        <v>0.249</v>
      </c>
      <c r="AH374" s="29">
        <v>0.249</v>
      </c>
      <c r="AI374" s="29">
        <v>0.249</v>
      </c>
      <c r="AJ374" s="29">
        <v>0.249</v>
      </c>
      <c r="AK374" s="29">
        <v>0.249</v>
      </c>
      <c r="AL374" s="29">
        <v>0.249</v>
      </c>
    </row>
    <row r="375" spans="1:38" ht="14.25" hidden="1" customHeight="1" x14ac:dyDescent="0.2">
      <c r="A375" s="5"/>
      <c r="B375" s="5" t="s">
        <v>669</v>
      </c>
      <c r="C375" s="28" t="s">
        <v>88</v>
      </c>
      <c r="D375" s="5" t="s">
        <v>93</v>
      </c>
      <c r="E375" s="28" t="s">
        <v>570</v>
      </c>
      <c r="F375" s="5" t="s">
        <v>658</v>
      </c>
      <c r="G375" s="5" t="s">
        <v>577</v>
      </c>
      <c r="H375" s="29" t="s">
        <v>668</v>
      </c>
      <c r="I375" s="29">
        <v>0.249</v>
      </c>
      <c r="J375" s="29">
        <v>0.249</v>
      </c>
      <c r="K375" s="29">
        <v>0.249</v>
      </c>
      <c r="L375" s="29">
        <v>0.249</v>
      </c>
      <c r="M375" s="29">
        <v>0.249</v>
      </c>
      <c r="N375" s="29">
        <v>0.249</v>
      </c>
      <c r="O375" s="29">
        <v>0.249</v>
      </c>
      <c r="P375" s="29">
        <v>0.249</v>
      </c>
      <c r="Q375" s="29">
        <v>0.249</v>
      </c>
      <c r="R375" s="29">
        <v>0.249</v>
      </c>
      <c r="S375" s="29">
        <v>0.249</v>
      </c>
      <c r="T375" s="29">
        <v>0.249</v>
      </c>
      <c r="U375" s="29">
        <v>0.249</v>
      </c>
      <c r="V375" s="29">
        <v>0.249</v>
      </c>
      <c r="W375" s="29">
        <v>0.249</v>
      </c>
      <c r="X375" s="29">
        <v>0.249</v>
      </c>
      <c r="Y375" s="29">
        <v>0.249</v>
      </c>
      <c r="Z375" s="29">
        <v>0.249</v>
      </c>
      <c r="AA375" s="29">
        <v>0.249</v>
      </c>
      <c r="AB375" s="29">
        <v>0.249</v>
      </c>
      <c r="AC375" s="29">
        <v>0.249</v>
      </c>
      <c r="AD375" s="29">
        <v>0.249</v>
      </c>
      <c r="AE375" s="29">
        <v>0.249</v>
      </c>
      <c r="AF375" s="29">
        <v>0.249</v>
      </c>
      <c r="AG375" s="29">
        <v>0.249</v>
      </c>
      <c r="AH375" s="29">
        <v>0.249</v>
      </c>
      <c r="AI375" s="29">
        <v>0.249</v>
      </c>
      <c r="AJ375" s="29">
        <v>0.249</v>
      </c>
      <c r="AK375" s="29">
        <v>0.249</v>
      </c>
      <c r="AL375" s="29">
        <v>0.249</v>
      </c>
    </row>
    <row r="376" spans="1:38" ht="14.25" hidden="1" customHeight="1" x14ac:dyDescent="0.2">
      <c r="A376" s="5"/>
      <c r="B376" s="5" t="s">
        <v>670</v>
      </c>
      <c r="C376" s="28" t="s">
        <v>88</v>
      </c>
      <c r="D376" s="5" t="s">
        <v>95</v>
      </c>
      <c r="E376" s="28" t="s">
        <v>570</v>
      </c>
      <c r="F376" s="5" t="s">
        <v>658</v>
      </c>
      <c r="G376" s="5" t="s">
        <v>577</v>
      </c>
      <c r="H376" s="29" t="s">
        <v>668</v>
      </c>
      <c r="I376" s="29">
        <v>0.249</v>
      </c>
      <c r="J376" s="29">
        <v>0.249</v>
      </c>
      <c r="K376" s="29">
        <v>0.249</v>
      </c>
      <c r="L376" s="29">
        <v>0.249</v>
      </c>
      <c r="M376" s="29">
        <v>0.249</v>
      </c>
      <c r="N376" s="29">
        <v>0.249</v>
      </c>
      <c r="O376" s="29">
        <v>0.249</v>
      </c>
      <c r="P376" s="29">
        <v>0.249</v>
      </c>
      <c r="Q376" s="29">
        <v>0.249</v>
      </c>
      <c r="R376" s="29">
        <v>0.249</v>
      </c>
      <c r="S376" s="29">
        <v>0.249</v>
      </c>
      <c r="T376" s="29">
        <v>0.249</v>
      </c>
      <c r="U376" s="29">
        <v>0.249</v>
      </c>
      <c r="V376" s="29">
        <v>0.249</v>
      </c>
      <c r="W376" s="29">
        <v>0.249</v>
      </c>
      <c r="X376" s="29">
        <v>0.249</v>
      </c>
      <c r="Y376" s="29">
        <v>0.249</v>
      </c>
      <c r="Z376" s="29">
        <v>0.249</v>
      </c>
      <c r="AA376" s="29">
        <v>0.249</v>
      </c>
      <c r="AB376" s="29">
        <v>0.249</v>
      </c>
      <c r="AC376" s="29">
        <v>0.249</v>
      </c>
      <c r="AD376" s="29">
        <v>0.249</v>
      </c>
      <c r="AE376" s="29">
        <v>0.249</v>
      </c>
      <c r="AF376" s="29">
        <v>0.249</v>
      </c>
      <c r="AG376" s="29">
        <v>0.249</v>
      </c>
      <c r="AH376" s="29">
        <v>0.249</v>
      </c>
      <c r="AI376" s="29">
        <v>0.249</v>
      </c>
      <c r="AJ376" s="29">
        <v>0.249</v>
      </c>
      <c r="AK376" s="29">
        <v>0.249</v>
      </c>
      <c r="AL376" s="29">
        <v>0.249</v>
      </c>
    </row>
    <row r="377" spans="1:38" ht="14.25" hidden="1" customHeight="1" x14ac:dyDescent="0.2">
      <c r="A377" s="5"/>
      <c r="B377" s="5" t="s">
        <v>671</v>
      </c>
      <c r="C377" s="28" t="s">
        <v>88</v>
      </c>
      <c r="D377" s="5" t="s">
        <v>89</v>
      </c>
      <c r="E377" s="28" t="s">
        <v>570</v>
      </c>
      <c r="F377" s="5" t="s">
        <v>658</v>
      </c>
      <c r="G377" s="5" t="s">
        <v>582</v>
      </c>
      <c r="H377" s="29" t="s">
        <v>672</v>
      </c>
      <c r="I377" s="29">
        <v>0.33200000000000002</v>
      </c>
      <c r="J377" s="29">
        <v>0.33200000000000002</v>
      </c>
      <c r="K377" s="29">
        <v>0.33200000000000002</v>
      </c>
      <c r="L377" s="29">
        <v>0.33200000000000002</v>
      </c>
      <c r="M377" s="29">
        <v>0.33200000000000002</v>
      </c>
      <c r="N377" s="29">
        <v>0.33200000000000002</v>
      </c>
      <c r="O377" s="29">
        <v>0.33200000000000002</v>
      </c>
      <c r="P377" s="29">
        <v>0.33200000000000002</v>
      </c>
      <c r="Q377" s="29">
        <v>0.33200000000000002</v>
      </c>
      <c r="R377" s="29">
        <v>0.33200000000000002</v>
      </c>
      <c r="S377" s="29">
        <v>0.33200000000000002</v>
      </c>
      <c r="T377" s="29">
        <v>0.33200000000000002</v>
      </c>
      <c r="U377" s="29">
        <v>0.33200000000000002</v>
      </c>
      <c r="V377" s="29">
        <v>0.33200000000000002</v>
      </c>
      <c r="W377" s="29">
        <v>0.33200000000000002</v>
      </c>
      <c r="X377" s="29">
        <v>0.33200000000000002</v>
      </c>
      <c r="Y377" s="29">
        <v>0.33200000000000002</v>
      </c>
      <c r="Z377" s="29">
        <v>0.33200000000000002</v>
      </c>
      <c r="AA377" s="29">
        <v>0.33200000000000002</v>
      </c>
      <c r="AB377" s="29">
        <v>0.33200000000000002</v>
      </c>
      <c r="AC377" s="29">
        <v>0.33200000000000002</v>
      </c>
      <c r="AD377" s="29">
        <v>0.33200000000000002</v>
      </c>
      <c r="AE377" s="29">
        <v>0.33200000000000002</v>
      </c>
      <c r="AF377" s="29">
        <v>0.33200000000000002</v>
      </c>
      <c r="AG377" s="29">
        <v>0.33200000000000002</v>
      </c>
      <c r="AH377" s="29">
        <v>0.33200000000000002</v>
      </c>
      <c r="AI377" s="29">
        <v>0.33200000000000002</v>
      </c>
      <c r="AJ377" s="29">
        <v>0.33200000000000002</v>
      </c>
      <c r="AK377" s="29">
        <v>0.33200000000000002</v>
      </c>
      <c r="AL377" s="29">
        <v>0.33200000000000002</v>
      </c>
    </row>
    <row r="378" spans="1:38" ht="14.25" hidden="1" customHeight="1" x14ac:dyDescent="0.2">
      <c r="A378" s="5"/>
      <c r="B378" s="5" t="s">
        <v>673</v>
      </c>
      <c r="C378" s="28" t="s">
        <v>88</v>
      </c>
      <c r="D378" s="5" t="s">
        <v>93</v>
      </c>
      <c r="E378" s="28" t="s">
        <v>570</v>
      </c>
      <c r="F378" s="5" t="s">
        <v>658</v>
      </c>
      <c r="G378" s="5" t="s">
        <v>582</v>
      </c>
      <c r="H378" s="29" t="s">
        <v>672</v>
      </c>
      <c r="I378" s="29">
        <v>0.33200000000000002</v>
      </c>
      <c r="J378" s="29">
        <v>0.33200000000000002</v>
      </c>
      <c r="K378" s="29">
        <v>0.33200000000000002</v>
      </c>
      <c r="L378" s="29">
        <v>0.33200000000000002</v>
      </c>
      <c r="M378" s="29">
        <v>0.33200000000000002</v>
      </c>
      <c r="N378" s="29">
        <v>0.33200000000000002</v>
      </c>
      <c r="O378" s="29">
        <v>0.33200000000000002</v>
      </c>
      <c r="P378" s="29">
        <v>0.33200000000000002</v>
      </c>
      <c r="Q378" s="29">
        <v>0.33200000000000002</v>
      </c>
      <c r="R378" s="29">
        <v>0.33200000000000002</v>
      </c>
      <c r="S378" s="29">
        <v>0.33200000000000002</v>
      </c>
      <c r="T378" s="29">
        <v>0.33200000000000002</v>
      </c>
      <c r="U378" s="29">
        <v>0.33200000000000002</v>
      </c>
      <c r="V378" s="29">
        <v>0.33200000000000002</v>
      </c>
      <c r="W378" s="29">
        <v>0.33200000000000002</v>
      </c>
      <c r="X378" s="29">
        <v>0.33200000000000002</v>
      </c>
      <c r="Y378" s="29">
        <v>0.33200000000000002</v>
      </c>
      <c r="Z378" s="29">
        <v>0.33200000000000002</v>
      </c>
      <c r="AA378" s="29">
        <v>0.33200000000000002</v>
      </c>
      <c r="AB378" s="29">
        <v>0.33200000000000002</v>
      </c>
      <c r="AC378" s="29">
        <v>0.33200000000000002</v>
      </c>
      <c r="AD378" s="29">
        <v>0.33200000000000002</v>
      </c>
      <c r="AE378" s="29">
        <v>0.33200000000000002</v>
      </c>
      <c r="AF378" s="29">
        <v>0.33200000000000002</v>
      </c>
      <c r="AG378" s="29">
        <v>0.33200000000000002</v>
      </c>
      <c r="AH378" s="29">
        <v>0.33200000000000002</v>
      </c>
      <c r="AI378" s="29">
        <v>0.33200000000000002</v>
      </c>
      <c r="AJ378" s="29">
        <v>0.33200000000000002</v>
      </c>
      <c r="AK378" s="29">
        <v>0.33200000000000002</v>
      </c>
      <c r="AL378" s="29">
        <v>0.33200000000000002</v>
      </c>
    </row>
    <row r="379" spans="1:38" ht="14.25" hidden="1" customHeight="1" x14ac:dyDescent="0.2">
      <c r="A379" s="5"/>
      <c r="B379" s="5" t="s">
        <v>674</v>
      </c>
      <c r="C379" s="28" t="s">
        <v>88</v>
      </c>
      <c r="D379" s="5" t="s">
        <v>95</v>
      </c>
      <c r="E379" s="28" t="s">
        <v>570</v>
      </c>
      <c r="F379" s="5" t="s">
        <v>658</v>
      </c>
      <c r="G379" s="5" t="s">
        <v>582</v>
      </c>
      <c r="H379" s="29" t="s">
        <v>672</v>
      </c>
      <c r="I379" s="29">
        <v>0.33200000000000002</v>
      </c>
      <c r="J379" s="29">
        <v>0.33200000000000002</v>
      </c>
      <c r="K379" s="29">
        <v>0.33200000000000002</v>
      </c>
      <c r="L379" s="29">
        <v>0.33200000000000002</v>
      </c>
      <c r="M379" s="29">
        <v>0.33200000000000002</v>
      </c>
      <c r="N379" s="29">
        <v>0.33200000000000002</v>
      </c>
      <c r="O379" s="29">
        <v>0.33200000000000002</v>
      </c>
      <c r="P379" s="29">
        <v>0.33200000000000002</v>
      </c>
      <c r="Q379" s="29">
        <v>0.33200000000000002</v>
      </c>
      <c r="R379" s="29">
        <v>0.33200000000000002</v>
      </c>
      <c r="S379" s="29">
        <v>0.33200000000000002</v>
      </c>
      <c r="T379" s="29">
        <v>0.33200000000000002</v>
      </c>
      <c r="U379" s="29">
        <v>0.33200000000000002</v>
      </c>
      <c r="V379" s="29">
        <v>0.33200000000000002</v>
      </c>
      <c r="W379" s="29">
        <v>0.33200000000000002</v>
      </c>
      <c r="X379" s="29">
        <v>0.33200000000000002</v>
      </c>
      <c r="Y379" s="29">
        <v>0.33200000000000002</v>
      </c>
      <c r="Z379" s="29">
        <v>0.33200000000000002</v>
      </c>
      <c r="AA379" s="29">
        <v>0.33200000000000002</v>
      </c>
      <c r="AB379" s="29">
        <v>0.33200000000000002</v>
      </c>
      <c r="AC379" s="29">
        <v>0.33200000000000002</v>
      </c>
      <c r="AD379" s="29">
        <v>0.33200000000000002</v>
      </c>
      <c r="AE379" s="29">
        <v>0.33200000000000002</v>
      </c>
      <c r="AF379" s="29">
        <v>0.33200000000000002</v>
      </c>
      <c r="AG379" s="29">
        <v>0.33200000000000002</v>
      </c>
      <c r="AH379" s="29">
        <v>0.33200000000000002</v>
      </c>
      <c r="AI379" s="29">
        <v>0.33200000000000002</v>
      </c>
      <c r="AJ379" s="29">
        <v>0.33200000000000002</v>
      </c>
      <c r="AK379" s="29">
        <v>0.33200000000000002</v>
      </c>
      <c r="AL379" s="29">
        <v>0.33200000000000002</v>
      </c>
    </row>
    <row r="380" spans="1:38" ht="14.25" hidden="1" customHeight="1" x14ac:dyDescent="0.2">
      <c r="A380" s="5"/>
      <c r="B380" s="5" t="s">
        <v>675</v>
      </c>
      <c r="C380" s="28" t="s">
        <v>88</v>
      </c>
      <c r="D380" s="5" t="s">
        <v>89</v>
      </c>
      <c r="E380" s="28" t="s">
        <v>570</v>
      </c>
      <c r="F380" s="5" t="s">
        <v>658</v>
      </c>
      <c r="G380" s="5" t="s">
        <v>587</v>
      </c>
      <c r="H380" s="29" t="s">
        <v>676</v>
      </c>
      <c r="I380" s="29">
        <v>0.41499999999999998</v>
      </c>
      <c r="J380" s="29">
        <v>0.41499999999999998</v>
      </c>
      <c r="K380" s="29">
        <v>0.41499999999999998</v>
      </c>
      <c r="L380" s="29">
        <v>0.41499999999999998</v>
      </c>
      <c r="M380" s="29">
        <v>0.41499999999999998</v>
      </c>
      <c r="N380" s="29">
        <v>0.41499999999999998</v>
      </c>
      <c r="O380" s="29">
        <v>0.41499999999999998</v>
      </c>
      <c r="P380" s="29">
        <v>0.41499999999999998</v>
      </c>
      <c r="Q380" s="29">
        <v>0.41499999999999998</v>
      </c>
      <c r="R380" s="29">
        <v>0.41499999999999998</v>
      </c>
      <c r="S380" s="29">
        <v>0.41499999999999998</v>
      </c>
      <c r="T380" s="29">
        <v>0.41499999999999998</v>
      </c>
      <c r="U380" s="29">
        <v>0.41499999999999998</v>
      </c>
      <c r="V380" s="29">
        <v>0.41499999999999998</v>
      </c>
      <c r="W380" s="29">
        <v>0.41499999999999998</v>
      </c>
      <c r="X380" s="29">
        <v>0.41499999999999998</v>
      </c>
      <c r="Y380" s="29">
        <v>0.41499999999999998</v>
      </c>
      <c r="Z380" s="29">
        <v>0.41499999999999998</v>
      </c>
      <c r="AA380" s="29">
        <v>0.41499999999999998</v>
      </c>
      <c r="AB380" s="29">
        <v>0.41499999999999998</v>
      </c>
      <c r="AC380" s="29">
        <v>0.41499999999999998</v>
      </c>
      <c r="AD380" s="29">
        <v>0.41499999999999998</v>
      </c>
      <c r="AE380" s="29">
        <v>0.41499999999999998</v>
      </c>
      <c r="AF380" s="29">
        <v>0.41499999999999998</v>
      </c>
      <c r="AG380" s="29">
        <v>0.41499999999999998</v>
      </c>
      <c r="AH380" s="29">
        <v>0.41499999999999998</v>
      </c>
      <c r="AI380" s="29">
        <v>0.41499999999999998</v>
      </c>
      <c r="AJ380" s="29">
        <v>0.41499999999999998</v>
      </c>
      <c r="AK380" s="29">
        <v>0.41499999999999998</v>
      </c>
      <c r="AL380" s="29">
        <v>0.41499999999999998</v>
      </c>
    </row>
    <row r="381" spans="1:38" ht="14.25" hidden="1" customHeight="1" x14ac:dyDescent="0.2">
      <c r="A381" s="5"/>
      <c r="B381" s="5" t="s">
        <v>677</v>
      </c>
      <c r="C381" s="28" t="s">
        <v>88</v>
      </c>
      <c r="D381" s="5" t="s">
        <v>93</v>
      </c>
      <c r="E381" s="28" t="s">
        <v>570</v>
      </c>
      <c r="F381" s="5" t="s">
        <v>658</v>
      </c>
      <c r="G381" s="5" t="s">
        <v>587</v>
      </c>
      <c r="H381" s="29" t="s">
        <v>676</v>
      </c>
      <c r="I381" s="29">
        <v>0.41499999999999998</v>
      </c>
      <c r="J381" s="29">
        <v>0.41499999999999998</v>
      </c>
      <c r="K381" s="29">
        <v>0.41499999999999998</v>
      </c>
      <c r="L381" s="29">
        <v>0.41499999999999998</v>
      </c>
      <c r="M381" s="29">
        <v>0.41499999999999998</v>
      </c>
      <c r="N381" s="29">
        <v>0.41499999999999998</v>
      </c>
      <c r="O381" s="29">
        <v>0.41499999999999998</v>
      </c>
      <c r="P381" s="29">
        <v>0.41499999999999998</v>
      </c>
      <c r="Q381" s="29">
        <v>0.41499999999999998</v>
      </c>
      <c r="R381" s="29">
        <v>0.41499999999999998</v>
      </c>
      <c r="S381" s="29">
        <v>0.41499999999999998</v>
      </c>
      <c r="T381" s="29">
        <v>0.41499999999999998</v>
      </c>
      <c r="U381" s="29">
        <v>0.41499999999999998</v>
      </c>
      <c r="V381" s="29">
        <v>0.41499999999999998</v>
      </c>
      <c r="W381" s="29">
        <v>0.41499999999999998</v>
      </c>
      <c r="X381" s="29">
        <v>0.41499999999999998</v>
      </c>
      <c r="Y381" s="29">
        <v>0.41499999999999998</v>
      </c>
      <c r="Z381" s="29">
        <v>0.41499999999999998</v>
      </c>
      <c r="AA381" s="29">
        <v>0.41499999999999998</v>
      </c>
      <c r="AB381" s="29">
        <v>0.41499999999999998</v>
      </c>
      <c r="AC381" s="29">
        <v>0.41499999999999998</v>
      </c>
      <c r="AD381" s="29">
        <v>0.41499999999999998</v>
      </c>
      <c r="AE381" s="29">
        <v>0.41499999999999998</v>
      </c>
      <c r="AF381" s="29">
        <v>0.41499999999999998</v>
      </c>
      <c r="AG381" s="29">
        <v>0.41499999999999998</v>
      </c>
      <c r="AH381" s="29">
        <v>0.41499999999999998</v>
      </c>
      <c r="AI381" s="29">
        <v>0.41499999999999998</v>
      </c>
      <c r="AJ381" s="29">
        <v>0.41499999999999998</v>
      </c>
      <c r="AK381" s="29">
        <v>0.41499999999999998</v>
      </c>
      <c r="AL381" s="29">
        <v>0.41499999999999998</v>
      </c>
    </row>
    <row r="382" spans="1:38" ht="14.25" hidden="1" customHeight="1" x14ac:dyDescent="0.2">
      <c r="A382" s="5"/>
      <c r="B382" s="5" t="s">
        <v>678</v>
      </c>
      <c r="C382" s="28" t="s">
        <v>88</v>
      </c>
      <c r="D382" s="5" t="s">
        <v>95</v>
      </c>
      <c r="E382" s="28" t="s">
        <v>570</v>
      </c>
      <c r="F382" s="5" t="s">
        <v>658</v>
      </c>
      <c r="G382" s="5" t="s">
        <v>587</v>
      </c>
      <c r="H382" s="29" t="s">
        <v>676</v>
      </c>
      <c r="I382" s="29">
        <v>0.41499999999999998</v>
      </c>
      <c r="J382" s="29">
        <v>0.41499999999999998</v>
      </c>
      <c r="K382" s="29">
        <v>0.41499999999999998</v>
      </c>
      <c r="L382" s="29">
        <v>0.41499999999999998</v>
      </c>
      <c r="M382" s="29">
        <v>0.41499999999999998</v>
      </c>
      <c r="N382" s="29">
        <v>0.41499999999999998</v>
      </c>
      <c r="O382" s="29">
        <v>0.41499999999999998</v>
      </c>
      <c r="P382" s="29">
        <v>0.41499999999999998</v>
      </c>
      <c r="Q382" s="29">
        <v>0.41499999999999998</v>
      </c>
      <c r="R382" s="29">
        <v>0.41499999999999998</v>
      </c>
      <c r="S382" s="29">
        <v>0.41499999999999998</v>
      </c>
      <c r="T382" s="29">
        <v>0.41499999999999998</v>
      </c>
      <c r="U382" s="29">
        <v>0.41499999999999998</v>
      </c>
      <c r="V382" s="29">
        <v>0.41499999999999998</v>
      </c>
      <c r="W382" s="29">
        <v>0.41499999999999998</v>
      </c>
      <c r="X382" s="29">
        <v>0.41499999999999998</v>
      </c>
      <c r="Y382" s="29">
        <v>0.41499999999999998</v>
      </c>
      <c r="Z382" s="29">
        <v>0.41499999999999998</v>
      </c>
      <c r="AA382" s="29">
        <v>0.41499999999999998</v>
      </c>
      <c r="AB382" s="29">
        <v>0.41499999999999998</v>
      </c>
      <c r="AC382" s="29">
        <v>0.41499999999999998</v>
      </c>
      <c r="AD382" s="29">
        <v>0.41499999999999998</v>
      </c>
      <c r="AE382" s="29">
        <v>0.41499999999999998</v>
      </c>
      <c r="AF382" s="29">
        <v>0.41499999999999998</v>
      </c>
      <c r="AG382" s="29">
        <v>0.41499999999999998</v>
      </c>
      <c r="AH382" s="29">
        <v>0.41499999999999998</v>
      </c>
      <c r="AI382" s="29">
        <v>0.41499999999999998</v>
      </c>
      <c r="AJ382" s="29">
        <v>0.41499999999999998</v>
      </c>
      <c r="AK382" s="29">
        <v>0.41499999999999998</v>
      </c>
      <c r="AL382" s="29">
        <v>0.41499999999999998</v>
      </c>
    </row>
    <row r="383" spans="1:38" ht="14.25" hidden="1" customHeight="1" x14ac:dyDescent="0.2">
      <c r="A383" s="5"/>
      <c r="B383" s="5" t="s">
        <v>679</v>
      </c>
      <c r="C383" s="28" t="s">
        <v>88</v>
      </c>
      <c r="D383" s="5" t="s">
        <v>89</v>
      </c>
      <c r="E383" s="28" t="s">
        <v>570</v>
      </c>
      <c r="F383" s="5" t="s">
        <v>680</v>
      </c>
      <c r="G383" s="5" t="s">
        <v>681</v>
      </c>
      <c r="H383" s="29" t="s">
        <v>682</v>
      </c>
      <c r="I383" s="29">
        <v>0.104</v>
      </c>
      <c r="J383" s="29">
        <v>0.104</v>
      </c>
      <c r="K383" s="29">
        <v>0.104</v>
      </c>
      <c r="L383" s="29">
        <v>0.104</v>
      </c>
      <c r="M383" s="29">
        <v>0.104</v>
      </c>
      <c r="N383" s="29">
        <v>0.104</v>
      </c>
      <c r="O383" s="29">
        <v>0.104</v>
      </c>
      <c r="P383" s="29">
        <v>0.104</v>
      </c>
      <c r="Q383" s="29">
        <v>0.104</v>
      </c>
      <c r="R383" s="29">
        <v>0.104</v>
      </c>
      <c r="S383" s="29">
        <v>0.104</v>
      </c>
      <c r="T383" s="29">
        <v>0.104</v>
      </c>
      <c r="U383" s="29">
        <v>0.104</v>
      </c>
      <c r="V383" s="29">
        <v>0.104</v>
      </c>
      <c r="W383" s="29">
        <v>0.104</v>
      </c>
      <c r="X383" s="29">
        <v>0.104</v>
      </c>
      <c r="Y383" s="29">
        <v>0.104</v>
      </c>
      <c r="Z383" s="29">
        <v>0.104</v>
      </c>
      <c r="AA383" s="29">
        <v>0.104</v>
      </c>
      <c r="AB383" s="29">
        <v>0.104</v>
      </c>
      <c r="AC383" s="29">
        <v>0.104</v>
      </c>
      <c r="AD383" s="29">
        <v>0.104</v>
      </c>
      <c r="AE383" s="29">
        <v>0.104</v>
      </c>
      <c r="AF383" s="29">
        <v>0.104</v>
      </c>
      <c r="AG383" s="29">
        <v>0.104</v>
      </c>
      <c r="AH383" s="29">
        <v>0.104</v>
      </c>
      <c r="AI383" s="29">
        <v>0.104</v>
      </c>
      <c r="AJ383" s="29">
        <v>0.104</v>
      </c>
      <c r="AK383" s="29">
        <v>0.104</v>
      </c>
      <c r="AL383" s="29">
        <v>0.104</v>
      </c>
    </row>
    <row r="384" spans="1:38" ht="14.25" hidden="1" customHeight="1" x14ac:dyDescent="0.2">
      <c r="A384" s="5"/>
      <c r="B384" s="5" t="s">
        <v>683</v>
      </c>
      <c r="C384" s="28" t="s">
        <v>88</v>
      </c>
      <c r="D384" s="5" t="s">
        <v>93</v>
      </c>
      <c r="E384" s="28" t="s">
        <v>570</v>
      </c>
      <c r="F384" s="5" t="s">
        <v>680</v>
      </c>
      <c r="G384" s="5" t="s">
        <v>681</v>
      </c>
      <c r="H384" s="29" t="s">
        <v>682</v>
      </c>
      <c r="I384" s="29">
        <v>0.104</v>
      </c>
      <c r="J384" s="29">
        <v>0.104</v>
      </c>
      <c r="K384" s="29">
        <v>0.104</v>
      </c>
      <c r="L384" s="29">
        <v>0.104</v>
      </c>
      <c r="M384" s="29">
        <v>0.104</v>
      </c>
      <c r="N384" s="29">
        <v>0.104</v>
      </c>
      <c r="O384" s="29">
        <v>0.104</v>
      </c>
      <c r="P384" s="29">
        <v>0.104</v>
      </c>
      <c r="Q384" s="29">
        <v>0.104</v>
      </c>
      <c r="R384" s="29">
        <v>0.104</v>
      </c>
      <c r="S384" s="29">
        <v>0.104</v>
      </c>
      <c r="T384" s="29">
        <v>0.104</v>
      </c>
      <c r="U384" s="29">
        <v>0.104</v>
      </c>
      <c r="V384" s="29">
        <v>0.104</v>
      </c>
      <c r="W384" s="29">
        <v>0.104</v>
      </c>
      <c r="X384" s="29">
        <v>0.104</v>
      </c>
      <c r="Y384" s="29">
        <v>0.104</v>
      </c>
      <c r="Z384" s="29">
        <v>0.104</v>
      </c>
      <c r="AA384" s="29">
        <v>0.104</v>
      </c>
      <c r="AB384" s="29">
        <v>0.104</v>
      </c>
      <c r="AC384" s="29">
        <v>0.104</v>
      </c>
      <c r="AD384" s="29">
        <v>0.104</v>
      </c>
      <c r="AE384" s="29">
        <v>0.104</v>
      </c>
      <c r="AF384" s="29">
        <v>0.104</v>
      </c>
      <c r="AG384" s="29">
        <v>0.104</v>
      </c>
      <c r="AH384" s="29">
        <v>0.104</v>
      </c>
      <c r="AI384" s="29">
        <v>0.104</v>
      </c>
      <c r="AJ384" s="29">
        <v>0.104</v>
      </c>
      <c r="AK384" s="29">
        <v>0.104</v>
      </c>
      <c r="AL384" s="29">
        <v>0.104</v>
      </c>
    </row>
    <row r="385" spans="1:38" ht="14.25" hidden="1" customHeight="1" x14ac:dyDescent="0.2">
      <c r="A385" s="5"/>
      <c r="B385" s="5" t="s">
        <v>684</v>
      </c>
      <c r="C385" s="28" t="s">
        <v>88</v>
      </c>
      <c r="D385" s="5" t="s">
        <v>95</v>
      </c>
      <c r="E385" s="28" t="s">
        <v>570</v>
      </c>
      <c r="F385" s="5" t="s">
        <v>680</v>
      </c>
      <c r="G385" s="5" t="s">
        <v>681</v>
      </c>
      <c r="H385" s="29" t="s">
        <v>682</v>
      </c>
      <c r="I385" s="29">
        <v>0.104</v>
      </c>
      <c r="J385" s="29">
        <v>0.104</v>
      </c>
      <c r="K385" s="29">
        <v>0.104</v>
      </c>
      <c r="L385" s="29">
        <v>0.104</v>
      </c>
      <c r="M385" s="29">
        <v>0.104</v>
      </c>
      <c r="N385" s="29">
        <v>0.104</v>
      </c>
      <c r="O385" s="29">
        <v>0.104</v>
      </c>
      <c r="P385" s="29">
        <v>0.104</v>
      </c>
      <c r="Q385" s="29">
        <v>0.104</v>
      </c>
      <c r="R385" s="29">
        <v>0.104</v>
      </c>
      <c r="S385" s="29">
        <v>0.104</v>
      </c>
      <c r="T385" s="29">
        <v>0.104</v>
      </c>
      <c r="U385" s="29">
        <v>0.104</v>
      </c>
      <c r="V385" s="29">
        <v>0.104</v>
      </c>
      <c r="W385" s="29">
        <v>0.104</v>
      </c>
      <c r="X385" s="29">
        <v>0.104</v>
      </c>
      <c r="Y385" s="29">
        <v>0.104</v>
      </c>
      <c r="Z385" s="29">
        <v>0.104</v>
      </c>
      <c r="AA385" s="29">
        <v>0.104</v>
      </c>
      <c r="AB385" s="29">
        <v>0.104</v>
      </c>
      <c r="AC385" s="29">
        <v>0.104</v>
      </c>
      <c r="AD385" s="29">
        <v>0.104</v>
      </c>
      <c r="AE385" s="29">
        <v>0.104</v>
      </c>
      <c r="AF385" s="29">
        <v>0.104</v>
      </c>
      <c r="AG385" s="29">
        <v>0.104</v>
      </c>
      <c r="AH385" s="29">
        <v>0.104</v>
      </c>
      <c r="AI385" s="29">
        <v>0.104</v>
      </c>
      <c r="AJ385" s="29">
        <v>0.104</v>
      </c>
      <c r="AK385" s="29">
        <v>0.104</v>
      </c>
      <c r="AL385" s="29">
        <v>0.104</v>
      </c>
    </row>
    <row r="386" spans="1:38" ht="14.25" hidden="1" customHeight="1" x14ac:dyDescent="0.2">
      <c r="A386" s="5"/>
      <c r="B386" s="5" t="s">
        <v>685</v>
      </c>
      <c r="C386" s="28" t="s">
        <v>88</v>
      </c>
      <c r="D386" s="5" t="s">
        <v>89</v>
      </c>
      <c r="E386" s="28" t="s">
        <v>570</v>
      </c>
      <c r="F386" s="5" t="s">
        <v>680</v>
      </c>
      <c r="G386" s="5" t="s">
        <v>686</v>
      </c>
      <c r="H386" s="29" t="s">
        <v>687</v>
      </c>
      <c r="I386" s="29">
        <v>0.16699999999999998</v>
      </c>
      <c r="J386" s="29">
        <v>0.16699999999999998</v>
      </c>
      <c r="K386" s="29">
        <v>0.16699999999999998</v>
      </c>
      <c r="L386" s="29">
        <v>0.16699999999999998</v>
      </c>
      <c r="M386" s="29">
        <v>0.16699999999999998</v>
      </c>
      <c r="N386" s="29">
        <v>0.16699999999999998</v>
      </c>
      <c r="O386" s="29">
        <v>0.16699999999999998</v>
      </c>
      <c r="P386" s="29">
        <v>0.16699999999999998</v>
      </c>
      <c r="Q386" s="29">
        <v>0.16699999999999998</v>
      </c>
      <c r="R386" s="29">
        <v>0.16699999999999998</v>
      </c>
      <c r="S386" s="29">
        <v>0.16699999999999998</v>
      </c>
      <c r="T386" s="29">
        <v>0.16699999999999998</v>
      </c>
      <c r="U386" s="29">
        <v>0.16699999999999998</v>
      </c>
      <c r="V386" s="29">
        <v>0.16699999999999998</v>
      </c>
      <c r="W386" s="29">
        <v>0.16699999999999998</v>
      </c>
      <c r="X386" s="29">
        <v>0.16699999999999998</v>
      </c>
      <c r="Y386" s="29">
        <v>0.16699999999999998</v>
      </c>
      <c r="Z386" s="29">
        <v>0.16699999999999998</v>
      </c>
      <c r="AA386" s="29">
        <v>0.16699999999999998</v>
      </c>
      <c r="AB386" s="29">
        <v>0.16699999999999998</v>
      </c>
      <c r="AC386" s="29">
        <v>0.16699999999999998</v>
      </c>
      <c r="AD386" s="29">
        <v>0.16699999999999998</v>
      </c>
      <c r="AE386" s="29">
        <v>0.16699999999999998</v>
      </c>
      <c r="AF386" s="29">
        <v>0.16699999999999998</v>
      </c>
      <c r="AG386" s="29">
        <v>0.16699999999999998</v>
      </c>
      <c r="AH386" s="29">
        <v>0.16699999999999998</v>
      </c>
      <c r="AI386" s="29">
        <v>0.16699999999999998</v>
      </c>
      <c r="AJ386" s="29">
        <v>0.16699999999999998</v>
      </c>
      <c r="AK386" s="29">
        <v>0.16699999999999998</v>
      </c>
      <c r="AL386" s="29">
        <v>0.16699999999999998</v>
      </c>
    </row>
    <row r="387" spans="1:38" ht="14.25" hidden="1" customHeight="1" x14ac:dyDescent="0.2">
      <c r="A387" s="5"/>
      <c r="B387" s="5" t="s">
        <v>688</v>
      </c>
      <c r="C387" s="28" t="s">
        <v>88</v>
      </c>
      <c r="D387" s="5" t="s">
        <v>93</v>
      </c>
      <c r="E387" s="28" t="s">
        <v>570</v>
      </c>
      <c r="F387" s="5" t="s">
        <v>680</v>
      </c>
      <c r="G387" s="5" t="s">
        <v>686</v>
      </c>
      <c r="H387" s="29" t="s">
        <v>687</v>
      </c>
      <c r="I387" s="29">
        <v>0.16699999999999998</v>
      </c>
      <c r="J387" s="29">
        <v>0.16699999999999998</v>
      </c>
      <c r="K387" s="29">
        <v>0.16699999999999998</v>
      </c>
      <c r="L387" s="29">
        <v>0.16699999999999998</v>
      </c>
      <c r="M387" s="29">
        <v>0.16699999999999998</v>
      </c>
      <c r="N387" s="29">
        <v>0.16699999999999998</v>
      </c>
      <c r="O387" s="29">
        <v>0.16699999999999998</v>
      </c>
      <c r="P387" s="29">
        <v>0.16699999999999998</v>
      </c>
      <c r="Q387" s="29">
        <v>0.16699999999999998</v>
      </c>
      <c r="R387" s="29">
        <v>0.16699999999999998</v>
      </c>
      <c r="S387" s="29">
        <v>0.16699999999999998</v>
      </c>
      <c r="T387" s="29">
        <v>0.16699999999999998</v>
      </c>
      <c r="U387" s="29">
        <v>0.16699999999999998</v>
      </c>
      <c r="V387" s="29">
        <v>0.16699999999999998</v>
      </c>
      <c r="W387" s="29">
        <v>0.16699999999999998</v>
      </c>
      <c r="X387" s="29">
        <v>0.16699999999999998</v>
      </c>
      <c r="Y387" s="29">
        <v>0.16699999999999998</v>
      </c>
      <c r="Z387" s="29">
        <v>0.16699999999999998</v>
      </c>
      <c r="AA387" s="29">
        <v>0.16699999999999998</v>
      </c>
      <c r="AB387" s="29">
        <v>0.16699999999999998</v>
      </c>
      <c r="AC387" s="29">
        <v>0.16699999999999998</v>
      </c>
      <c r="AD387" s="29">
        <v>0.16699999999999998</v>
      </c>
      <c r="AE387" s="29">
        <v>0.16699999999999998</v>
      </c>
      <c r="AF387" s="29">
        <v>0.16699999999999998</v>
      </c>
      <c r="AG387" s="29">
        <v>0.16699999999999998</v>
      </c>
      <c r="AH387" s="29">
        <v>0.16699999999999998</v>
      </c>
      <c r="AI387" s="29">
        <v>0.16699999999999998</v>
      </c>
      <c r="AJ387" s="29">
        <v>0.16699999999999998</v>
      </c>
      <c r="AK387" s="29">
        <v>0.16699999999999998</v>
      </c>
      <c r="AL387" s="29">
        <v>0.16699999999999998</v>
      </c>
    </row>
    <row r="388" spans="1:38" ht="14.25" hidden="1" customHeight="1" x14ac:dyDescent="0.2">
      <c r="A388" s="5"/>
      <c r="B388" s="5" t="s">
        <v>689</v>
      </c>
      <c r="C388" s="28" t="s">
        <v>88</v>
      </c>
      <c r="D388" s="5" t="s">
        <v>95</v>
      </c>
      <c r="E388" s="28" t="s">
        <v>570</v>
      </c>
      <c r="F388" s="5" t="s">
        <v>680</v>
      </c>
      <c r="G388" s="5" t="s">
        <v>686</v>
      </c>
      <c r="H388" s="29" t="s">
        <v>687</v>
      </c>
      <c r="I388" s="29">
        <v>0.16699999999999998</v>
      </c>
      <c r="J388" s="29">
        <v>0.16699999999999998</v>
      </c>
      <c r="K388" s="29">
        <v>0.16699999999999998</v>
      </c>
      <c r="L388" s="29">
        <v>0.16699999999999998</v>
      </c>
      <c r="M388" s="29">
        <v>0.16699999999999998</v>
      </c>
      <c r="N388" s="29">
        <v>0.16699999999999998</v>
      </c>
      <c r="O388" s="29">
        <v>0.16699999999999998</v>
      </c>
      <c r="P388" s="29">
        <v>0.16699999999999998</v>
      </c>
      <c r="Q388" s="29">
        <v>0.16699999999999998</v>
      </c>
      <c r="R388" s="29">
        <v>0.16699999999999998</v>
      </c>
      <c r="S388" s="29">
        <v>0.16699999999999998</v>
      </c>
      <c r="T388" s="29">
        <v>0.16699999999999998</v>
      </c>
      <c r="U388" s="29">
        <v>0.16699999999999998</v>
      </c>
      <c r="V388" s="29">
        <v>0.16699999999999998</v>
      </c>
      <c r="W388" s="29">
        <v>0.16699999999999998</v>
      </c>
      <c r="X388" s="29">
        <v>0.16699999999999998</v>
      </c>
      <c r="Y388" s="29">
        <v>0.16699999999999998</v>
      </c>
      <c r="Z388" s="29">
        <v>0.16699999999999998</v>
      </c>
      <c r="AA388" s="29">
        <v>0.16699999999999998</v>
      </c>
      <c r="AB388" s="29">
        <v>0.16699999999999998</v>
      </c>
      <c r="AC388" s="29">
        <v>0.16699999999999998</v>
      </c>
      <c r="AD388" s="29">
        <v>0.16699999999999998</v>
      </c>
      <c r="AE388" s="29">
        <v>0.16699999999999998</v>
      </c>
      <c r="AF388" s="29">
        <v>0.16699999999999998</v>
      </c>
      <c r="AG388" s="29">
        <v>0.16699999999999998</v>
      </c>
      <c r="AH388" s="29">
        <v>0.16699999999999998</v>
      </c>
      <c r="AI388" s="29">
        <v>0.16699999999999998</v>
      </c>
      <c r="AJ388" s="29">
        <v>0.16699999999999998</v>
      </c>
      <c r="AK388" s="29">
        <v>0.16699999999999998</v>
      </c>
      <c r="AL388" s="29">
        <v>0.16699999999999998</v>
      </c>
    </row>
    <row r="389" spans="1:38" ht="14.25" hidden="1" customHeight="1" x14ac:dyDescent="0.2">
      <c r="A389" s="5"/>
      <c r="B389" s="5" t="s">
        <v>690</v>
      </c>
      <c r="C389" s="28" t="s">
        <v>88</v>
      </c>
      <c r="D389" s="5" t="s">
        <v>89</v>
      </c>
      <c r="E389" s="28">
        <v>30</v>
      </c>
      <c r="F389" s="5" t="s">
        <v>691</v>
      </c>
      <c r="G389" s="5" t="s">
        <v>108</v>
      </c>
      <c r="H389" s="29" t="s">
        <v>692</v>
      </c>
      <c r="I389" s="29">
        <v>0.35148266306491061</v>
      </c>
      <c r="J389" s="29">
        <v>0.35330186712141487</v>
      </c>
      <c r="K389" s="29">
        <v>0.35512107117791913</v>
      </c>
      <c r="L389" s="29">
        <v>0.3569402752344234</v>
      </c>
      <c r="M389" s="29">
        <v>0.35875947929092766</v>
      </c>
      <c r="N389" s="29">
        <v>0.36057868334743193</v>
      </c>
      <c r="O389" s="29">
        <v>0.36239788740393619</v>
      </c>
      <c r="P389" s="29">
        <v>0.36421709146044046</v>
      </c>
      <c r="Q389" s="29">
        <v>0.36603629551694472</v>
      </c>
      <c r="R389" s="29">
        <v>0.36785549957344899</v>
      </c>
      <c r="S389" s="29">
        <v>0.36967470362995325</v>
      </c>
      <c r="T389" s="29">
        <v>0.37149390768645751</v>
      </c>
      <c r="U389" s="29">
        <v>0.37331311174296178</v>
      </c>
      <c r="V389" s="29">
        <v>0.37513231579946604</v>
      </c>
      <c r="W389" s="29">
        <v>0.37695151985597058</v>
      </c>
      <c r="X389" s="29">
        <v>0.37797350335143071</v>
      </c>
      <c r="Y389" s="29">
        <v>0.37899548684689083</v>
      </c>
      <c r="Z389" s="29">
        <v>0.38001747034235095</v>
      </c>
      <c r="AA389" s="29">
        <v>0.38103945383781107</v>
      </c>
      <c r="AB389" s="29">
        <v>0.38206143733327119</v>
      </c>
      <c r="AC389" s="29">
        <v>0.38308342082873131</v>
      </c>
      <c r="AD389" s="29">
        <v>0.38410540432419144</v>
      </c>
      <c r="AE389" s="29">
        <v>0.38512738781965156</v>
      </c>
      <c r="AF389" s="29">
        <v>0.38614937131511168</v>
      </c>
      <c r="AG389" s="29">
        <v>0.3871713548105718</v>
      </c>
      <c r="AH389" s="29">
        <v>0.38819333830603192</v>
      </c>
      <c r="AI389" s="29">
        <v>0.38921532180149204</v>
      </c>
      <c r="AJ389" s="29">
        <v>0.39023730529695216</v>
      </c>
      <c r="AK389" s="29">
        <v>0.39125928879241229</v>
      </c>
      <c r="AL389" s="29">
        <v>0.39228127228787235</v>
      </c>
    </row>
    <row r="390" spans="1:38" ht="14.25" customHeight="1" x14ac:dyDescent="0.2">
      <c r="A390" s="26" t="s">
        <v>77</v>
      </c>
      <c r="B390" s="5" t="s">
        <v>693</v>
      </c>
      <c r="C390" s="28" t="s">
        <v>88</v>
      </c>
      <c r="D390" s="5" t="s">
        <v>93</v>
      </c>
      <c r="E390" s="28">
        <v>30</v>
      </c>
      <c r="F390" s="5" t="s">
        <v>691</v>
      </c>
      <c r="G390" s="5" t="s">
        <v>108</v>
      </c>
      <c r="H390" s="29" t="s">
        <v>692</v>
      </c>
      <c r="I390" s="29">
        <v>0.35148266306491061</v>
      </c>
      <c r="J390" s="29">
        <v>0.35280624067789385</v>
      </c>
      <c r="K390" s="29">
        <v>0.35412981829087709</v>
      </c>
      <c r="L390" s="29">
        <v>0.35545339590386033</v>
      </c>
      <c r="M390" s="29">
        <v>0.35677697351684357</v>
      </c>
      <c r="N390" s="29">
        <v>0.35810055112982681</v>
      </c>
      <c r="O390" s="29">
        <v>0.35942412874281005</v>
      </c>
      <c r="P390" s="29">
        <v>0.36074770635579329</v>
      </c>
      <c r="Q390" s="29">
        <v>0.36207128396877652</v>
      </c>
      <c r="R390" s="29">
        <v>0.36339486158175976</v>
      </c>
      <c r="S390" s="29">
        <v>0.364718439194743</v>
      </c>
      <c r="T390" s="29">
        <v>0.36604201680772624</v>
      </c>
      <c r="U390" s="29">
        <v>0.36736559442070948</v>
      </c>
      <c r="V390" s="29">
        <v>0.36868917203369272</v>
      </c>
      <c r="W390" s="29">
        <v>0.3700127496466758</v>
      </c>
      <c r="X390" s="29">
        <v>0.37047533432729546</v>
      </c>
      <c r="Y390" s="29">
        <v>0.37093791900791512</v>
      </c>
      <c r="Z390" s="29">
        <v>0.37140050368853478</v>
      </c>
      <c r="AA390" s="29">
        <v>0.37186308836915444</v>
      </c>
      <c r="AB390" s="29">
        <v>0.3723256730497741</v>
      </c>
      <c r="AC390" s="29">
        <v>0.37278825773039376</v>
      </c>
      <c r="AD390" s="29">
        <v>0.37325084241101342</v>
      </c>
      <c r="AE390" s="29">
        <v>0.37371342709163308</v>
      </c>
      <c r="AF390" s="29">
        <v>0.37417601177225274</v>
      </c>
      <c r="AG390" s="29">
        <v>0.3746385964528724</v>
      </c>
      <c r="AH390" s="29">
        <v>0.37510118113349206</v>
      </c>
      <c r="AI390" s="29">
        <v>0.37556376581411172</v>
      </c>
      <c r="AJ390" s="29">
        <v>0.37602635049473138</v>
      </c>
      <c r="AK390" s="29">
        <v>0.37648893517535104</v>
      </c>
      <c r="AL390" s="29">
        <v>0.37695151985597058</v>
      </c>
    </row>
    <row r="391" spans="1:38" ht="14.25" hidden="1" customHeight="1" x14ac:dyDescent="0.2">
      <c r="A391" s="5"/>
      <c r="B391" s="5" t="s">
        <v>694</v>
      </c>
      <c r="C391" s="28" t="s">
        <v>88</v>
      </c>
      <c r="D391" s="5" t="s">
        <v>95</v>
      </c>
      <c r="E391" s="28">
        <v>30</v>
      </c>
      <c r="F391" s="5" t="s">
        <v>691</v>
      </c>
      <c r="G391" s="5" t="s">
        <v>108</v>
      </c>
      <c r="H391" s="29" t="s">
        <v>692</v>
      </c>
      <c r="I391" s="29">
        <v>0.35148266306491061</v>
      </c>
      <c r="J391" s="29">
        <v>0.35148266306491061</v>
      </c>
      <c r="K391" s="29">
        <v>0.35148266306491061</v>
      </c>
      <c r="L391" s="29">
        <v>0.35148266306491061</v>
      </c>
      <c r="M391" s="29">
        <v>0.35148266306491061</v>
      </c>
      <c r="N391" s="29">
        <v>0.35148266306491061</v>
      </c>
      <c r="O391" s="29">
        <v>0.35148266306491061</v>
      </c>
      <c r="P391" s="29">
        <v>0.35148266306491061</v>
      </c>
      <c r="Q391" s="29">
        <v>0.35148266306491061</v>
      </c>
      <c r="R391" s="29">
        <v>0.35148266306491061</v>
      </c>
      <c r="S391" s="29">
        <v>0.35148266306491061</v>
      </c>
      <c r="T391" s="29">
        <v>0.35148266306491061</v>
      </c>
      <c r="U391" s="29">
        <v>0.35148266306491061</v>
      </c>
      <c r="V391" s="29">
        <v>0.35148266306491061</v>
      </c>
      <c r="W391" s="29">
        <v>0.35148266306491061</v>
      </c>
      <c r="X391" s="29">
        <v>0.35271800217036164</v>
      </c>
      <c r="Y391" s="29">
        <v>0.35395334127581268</v>
      </c>
      <c r="Z391" s="29">
        <v>0.35518868038126372</v>
      </c>
      <c r="AA391" s="29">
        <v>0.35642401948671476</v>
      </c>
      <c r="AB391" s="29">
        <v>0.3576593585921658</v>
      </c>
      <c r="AC391" s="29">
        <v>0.35889469769761684</v>
      </c>
      <c r="AD391" s="29">
        <v>0.36013003680306788</v>
      </c>
      <c r="AE391" s="29">
        <v>0.36136537590851892</v>
      </c>
      <c r="AF391" s="29">
        <v>0.36260071501396995</v>
      </c>
      <c r="AG391" s="29">
        <v>0.36383605411942099</v>
      </c>
      <c r="AH391" s="29">
        <v>0.36507139322487203</v>
      </c>
      <c r="AI391" s="29">
        <v>0.36630673233032307</v>
      </c>
      <c r="AJ391" s="29">
        <v>0.36754207143577411</v>
      </c>
      <c r="AK391" s="29">
        <v>0.36877741054122515</v>
      </c>
      <c r="AL391" s="29">
        <v>0.3700127496466758</v>
      </c>
    </row>
    <row r="392" spans="1:38" ht="14.25" hidden="1" customHeight="1" x14ac:dyDescent="0.2">
      <c r="A392" s="5"/>
      <c r="B392" s="5" t="s">
        <v>695</v>
      </c>
      <c r="C392" s="28" t="s">
        <v>88</v>
      </c>
      <c r="D392" s="5" t="s">
        <v>89</v>
      </c>
      <c r="E392" s="28">
        <v>30</v>
      </c>
      <c r="F392" s="5" t="s">
        <v>691</v>
      </c>
      <c r="G392" s="5" t="s">
        <v>90</v>
      </c>
      <c r="H392" s="29" t="s">
        <v>696</v>
      </c>
      <c r="I392" s="29">
        <v>0.34040906598570492</v>
      </c>
      <c r="J392" s="29">
        <v>0.34213881960613329</v>
      </c>
      <c r="K392" s="29">
        <v>0.34386857322656167</v>
      </c>
      <c r="L392" s="29">
        <v>0.34559832684699004</v>
      </c>
      <c r="M392" s="29">
        <v>0.34732808046741842</v>
      </c>
      <c r="N392" s="29">
        <v>0.3490578340878468</v>
      </c>
      <c r="O392" s="29">
        <v>0.35078758770827517</v>
      </c>
      <c r="P392" s="29">
        <v>0.35251734132870355</v>
      </c>
      <c r="Q392" s="29">
        <v>0.35424709494913192</v>
      </c>
      <c r="R392" s="29">
        <v>0.3559768485695603</v>
      </c>
      <c r="S392" s="29">
        <v>0.35770660218998868</v>
      </c>
      <c r="T392" s="29">
        <v>0.35943635581041705</v>
      </c>
      <c r="U392" s="29">
        <v>0.36116610943084543</v>
      </c>
      <c r="V392" s="29">
        <v>0.3628958630512738</v>
      </c>
      <c r="W392" s="29">
        <v>0.3646256166717019</v>
      </c>
      <c r="X392" s="29">
        <v>0.36564249846419922</v>
      </c>
      <c r="Y392" s="29">
        <v>0.36665938025669653</v>
      </c>
      <c r="Z392" s="29">
        <v>0.36767626204919385</v>
      </c>
      <c r="AA392" s="29">
        <v>0.36869314384169116</v>
      </c>
      <c r="AB392" s="29">
        <v>0.36971002563418848</v>
      </c>
      <c r="AC392" s="29">
        <v>0.37072690742668579</v>
      </c>
      <c r="AD392" s="29">
        <v>0.37174378921918311</v>
      </c>
      <c r="AE392" s="29">
        <v>0.37276067101168042</v>
      </c>
      <c r="AF392" s="29">
        <v>0.37377755280417774</v>
      </c>
      <c r="AG392" s="29">
        <v>0.37479443459667505</v>
      </c>
      <c r="AH392" s="29">
        <v>0.37581131638917237</v>
      </c>
      <c r="AI392" s="29">
        <v>0.37682819818166968</v>
      </c>
      <c r="AJ392" s="29">
        <v>0.377845079974167</v>
      </c>
      <c r="AK392" s="29">
        <v>0.37886196176666431</v>
      </c>
      <c r="AL392" s="29">
        <v>0.37987884355916196</v>
      </c>
    </row>
    <row r="393" spans="1:38" ht="14.25" customHeight="1" x14ac:dyDescent="0.2">
      <c r="A393" s="26"/>
      <c r="B393" s="5" t="s">
        <v>697</v>
      </c>
      <c r="C393" s="28" t="s">
        <v>88</v>
      </c>
      <c r="D393" s="5" t="s">
        <v>93</v>
      </c>
      <c r="E393" s="28">
        <v>30</v>
      </c>
      <c r="F393" s="5" t="s">
        <v>691</v>
      </c>
      <c r="G393" s="5" t="s">
        <v>90</v>
      </c>
      <c r="H393" s="29" t="s">
        <v>696</v>
      </c>
      <c r="I393" s="29">
        <v>0.34040906598570492</v>
      </c>
      <c r="J393" s="29">
        <v>0.34166631287792459</v>
      </c>
      <c r="K393" s="29">
        <v>0.34292355977014427</v>
      </c>
      <c r="L393" s="29">
        <v>0.34418080666236395</v>
      </c>
      <c r="M393" s="29">
        <v>0.34543805355458362</v>
      </c>
      <c r="N393" s="29">
        <v>0.3466953004468033</v>
      </c>
      <c r="O393" s="29">
        <v>0.34795254733902298</v>
      </c>
      <c r="P393" s="29">
        <v>0.34920979423124265</v>
      </c>
      <c r="Q393" s="29">
        <v>0.35046704112346233</v>
      </c>
      <c r="R393" s="29">
        <v>0.35172428801568201</v>
      </c>
      <c r="S393" s="29">
        <v>0.35298153490790168</v>
      </c>
      <c r="T393" s="29">
        <v>0.35423878180012136</v>
      </c>
      <c r="U393" s="29">
        <v>0.35549602869234104</v>
      </c>
      <c r="V393" s="29">
        <v>0.35675327558456071</v>
      </c>
      <c r="W393" s="29">
        <v>0.35801052247678039</v>
      </c>
      <c r="X393" s="29">
        <v>0.35845152875644182</v>
      </c>
      <c r="Y393" s="29">
        <v>0.35889253503610324</v>
      </c>
      <c r="Z393" s="29">
        <v>0.35933354131576467</v>
      </c>
      <c r="AA393" s="29">
        <v>0.3597745475954261</v>
      </c>
      <c r="AB393" s="29">
        <v>0.36021555387508752</v>
      </c>
      <c r="AC393" s="29">
        <v>0.36065656015474895</v>
      </c>
      <c r="AD393" s="29">
        <v>0.36109756643441038</v>
      </c>
      <c r="AE393" s="29">
        <v>0.3615385727140718</v>
      </c>
      <c r="AF393" s="29">
        <v>0.36197957899373323</v>
      </c>
      <c r="AG393" s="29">
        <v>0.36242058527339466</v>
      </c>
      <c r="AH393" s="29">
        <v>0.36286159155305608</v>
      </c>
      <c r="AI393" s="29">
        <v>0.36330259783271751</v>
      </c>
      <c r="AJ393" s="29">
        <v>0.36374360411237894</v>
      </c>
      <c r="AK393" s="29">
        <v>0.36418461039204036</v>
      </c>
      <c r="AL393" s="29">
        <v>0.3646256166717019</v>
      </c>
    </row>
    <row r="394" spans="1:38" ht="14.25" hidden="1" customHeight="1" x14ac:dyDescent="0.2">
      <c r="A394" s="5"/>
      <c r="B394" s="5" t="s">
        <v>698</v>
      </c>
      <c r="C394" s="28" t="s">
        <v>88</v>
      </c>
      <c r="D394" s="5" t="s">
        <v>95</v>
      </c>
      <c r="E394" s="28">
        <v>30</v>
      </c>
      <c r="F394" s="5" t="s">
        <v>691</v>
      </c>
      <c r="G394" s="5" t="s">
        <v>90</v>
      </c>
      <c r="H394" s="29" t="s">
        <v>696</v>
      </c>
      <c r="I394" s="29">
        <v>0.34040906598570492</v>
      </c>
      <c r="J394" s="29">
        <v>0.34040906598570492</v>
      </c>
      <c r="K394" s="29">
        <v>0.34040906598570492</v>
      </c>
      <c r="L394" s="29">
        <v>0.34040906598570492</v>
      </c>
      <c r="M394" s="29">
        <v>0.34040906598570492</v>
      </c>
      <c r="N394" s="29">
        <v>0.34040906598570492</v>
      </c>
      <c r="O394" s="29">
        <v>0.34040906598570492</v>
      </c>
      <c r="P394" s="29">
        <v>0.34040906598570492</v>
      </c>
      <c r="Q394" s="29">
        <v>0.34040906598570492</v>
      </c>
      <c r="R394" s="29">
        <v>0.34040906598570492</v>
      </c>
      <c r="S394" s="29">
        <v>0.34040906598570492</v>
      </c>
      <c r="T394" s="29">
        <v>0.34040906598570492</v>
      </c>
      <c r="U394" s="29">
        <v>0.34040906598570492</v>
      </c>
      <c r="V394" s="29">
        <v>0.34040906598570492</v>
      </c>
      <c r="W394" s="29">
        <v>0.34040906598570492</v>
      </c>
      <c r="X394" s="29">
        <v>0.34158249641844329</v>
      </c>
      <c r="Y394" s="29">
        <v>0.34275592685118167</v>
      </c>
      <c r="Z394" s="29">
        <v>0.34392935728392005</v>
      </c>
      <c r="AA394" s="29">
        <v>0.34510278771665842</v>
      </c>
      <c r="AB394" s="29">
        <v>0.3462762181493968</v>
      </c>
      <c r="AC394" s="29">
        <v>0.34744964858213517</v>
      </c>
      <c r="AD394" s="29">
        <v>0.34862307901487355</v>
      </c>
      <c r="AE394" s="29">
        <v>0.34979650944761193</v>
      </c>
      <c r="AF394" s="29">
        <v>0.3509699398803503</v>
      </c>
      <c r="AG394" s="29">
        <v>0.35214337031308868</v>
      </c>
      <c r="AH394" s="29">
        <v>0.35331680074582705</v>
      </c>
      <c r="AI394" s="29">
        <v>0.35449023117856543</v>
      </c>
      <c r="AJ394" s="29">
        <v>0.35566366161130381</v>
      </c>
      <c r="AK394" s="29">
        <v>0.35683709204404218</v>
      </c>
      <c r="AL394" s="29">
        <v>0.35801052247678039</v>
      </c>
    </row>
    <row r="395" spans="1:38" ht="14.25" hidden="1" customHeight="1" x14ac:dyDescent="0.2">
      <c r="A395" s="5"/>
      <c r="B395" s="5" t="s">
        <v>699</v>
      </c>
      <c r="C395" s="28" t="s">
        <v>88</v>
      </c>
      <c r="D395" s="5" t="s">
        <v>89</v>
      </c>
      <c r="E395" s="28">
        <v>30</v>
      </c>
      <c r="F395" s="5" t="s">
        <v>691</v>
      </c>
      <c r="G395" s="5" t="s">
        <v>97</v>
      </c>
      <c r="H395" s="29" t="s">
        <v>700</v>
      </c>
      <c r="I395" s="29">
        <v>0.3247323908592904</v>
      </c>
      <c r="J395" s="29">
        <v>0.32652102819834977</v>
      </c>
      <c r="K395" s="29">
        <v>0.32830966553740915</v>
      </c>
      <c r="L395" s="29">
        <v>0.33009830287646852</v>
      </c>
      <c r="M395" s="29">
        <v>0.33188694021552789</v>
      </c>
      <c r="N395" s="29">
        <v>0.33367557755458727</v>
      </c>
      <c r="O395" s="29">
        <v>0.33546421489364664</v>
      </c>
      <c r="P395" s="29">
        <v>0.33725285223270601</v>
      </c>
      <c r="Q395" s="29">
        <v>0.33904148957176539</v>
      </c>
      <c r="R395" s="29">
        <v>0.34083012691082476</v>
      </c>
      <c r="S395" s="29">
        <v>0.34261876424988413</v>
      </c>
      <c r="T395" s="29">
        <v>0.34440740158894351</v>
      </c>
      <c r="U395" s="29">
        <v>0.34619603892800288</v>
      </c>
      <c r="V395" s="29">
        <v>0.34798467626706225</v>
      </c>
      <c r="W395" s="29">
        <v>0.34977331360612152</v>
      </c>
      <c r="X395" s="29">
        <v>0.35060982386021861</v>
      </c>
      <c r="Y395" s="29">
        <v>0.35144633411431569</v>
      </c>
      <c r="Z395" s="29">
        <v>0.35228284436841278</v>
      </c>
      <c r="AA395" s="29">
        <v>0.35311935462250987</v>
      </c>
      <c r="AB395" s="29">
        <v>0.35395586487660696</v>
      </c>
      <c r="AC395" s="29">
        <v>0.35479237513070405</v>
      </c>
      <c r="AD395" s="29">
        <v>0.35562888538480114</v>
      </c>
      <c r="AE395" s="29">
        <v>0.35646539563889823</v>
      </c>
      <c r="AF395" s="29">
        <v>0.35730190589299532</v>
      </c>
      <c r="AG395" s="29">
        <v>0.35813841614709241</v>
      </c>
      <c r="AH395" s="29">
        <v>0.3589749264011895</v>
      </c>
      <c r="AI395" s="29">
        <v>0.35981143665528659</v>
      </c>
      <c r="AJ395" s="29">
        <v>0.36064794690938368</v>
      </c>
      <c r="AK395" s="29">
        <v>0.36148445716348077</v>
      </c>
      <c r="AL395" s="29">
        <v>0.36232096741757769</v>
      </c>
    </row>
    <row r="396" spans="1:38" ht="14.25" customHeight="1" x14ac:dyDescent="0.2">
      <c r="A396" s="26"/>
      <c r="B396" s="5" t="s">
        <v>701</v>
      </c>
      <c r="C396" s="28" t="s">
        <v>88</v>
      </c>
      <c r="D396" s="5" t="s">
        <v>93</v>
      </c>
      <c r="E396" s="28">
        <v>30</v>
      </c>
      <c r="F396" s="5" t="s">
        <v>691</v>
      </c>
      <c r="G396" s="5" t="s">
        <v>97</v>
      </c>
      <c r="H396" s="29" t="s">
        <v>700</v>
      </c>
      <c r="I396" s="29">
        <v>0.3247323908592904</v>
      </c>
      <c r="J396" s="29">
        <v>0.32602943490302078</v>
      </c>
      <c r="K396" s="29">
        <v>0.32732647894675115</v>
      </c>
      <c r="L396" s="29">
        <v>0.32862352299048153</v>
      </c>
      <c r="M396" s="29">
        <v>0.32992056703421191</v>
      </c>
      <c r="N396" s="29">
        <v>0.33121761107794229</v>
      </c>
      <c r="O396" s="29">
        <v>0.33251465512167266</v>
      </c>
      <c r="P396" s="29">
        <v>0.33381169916540304</v>
      </c>
      <c r="Q396" s="29">
        <v>0.33510874320913342</v>
      </c>
      <c r="R396" s="29">
        <v>0.3364057872528638</v>
      </c>
      <c r="S396" s="29">
        <v>0.33770283129659417</v>
      </c>
      <c r="T396" s="29">
        <v>0.33899987534032455</v>
      </c>
      <c r="U396" s="29">
        <v>0.34029691938405493</v>
      </c>
      <c r="V396" s="29">
        <v>0.34159396342778531</v>
      </c>
      <c r="W396" s="29">
        <v>0.34289100747151602</v>
      </c>
      <c r="X396" s="29">
        <v>0.34334982788048973</v>
      </c>
      <c r="Y396" s="29">
        <v>0.34380864828946345</v>
      </c>
      <c r="Z396" s="29">
        <v>0.34426746869843716</v>
      </c>
      <c r="AA396" s="29">
        <v>0.34472628910741088</v>
      </c>
      <c r="AB396" s="29">
        <v>0.34518510951638459</v>
      </c>
      <c r="AC396" s="29">
        <v>0.34564392992535831</v>
      </c>
      <c r="AD396" s="29">
        <v>0.34610275033433202</v>
      </c>
      <c r="AE396" s="29">
        <v>0.34656157074330574</v>
      </c>
      <c r="AF396" s="29">
        <v>0.34702039115227945</v>
      </c>
      <c r="AG396" s="29">
        <v>0.34747921156125317</v>
      </c>
      <c r="AH396" s="29">
        <v>0.34793803197022688</v>
      </c>
      <c r="AI396" s="29">
        <v>0.34839685237920059</v>
      </c>
      <c r="AJ396" s="29">
        <v>0.34885567278817431</v>
      </c>
      <c r="AK396" s="29">
        <v>0.34931449319714802</v>
      </c>
      <c r="AL396" s="29">
        <v>0.34977331360612152</v>
      </c>
    </row>
    <row r="397" spans="1:38" ht="14.25" hidden="1" customHeight="1" x14ac:dyDescent="0.2">
      <c r="A397" s="5"/>
      <c r="B397" s="5" t="s">
        <v>702</v>
      </c>
      <c r="C397" s="28" t="s">
        <v>88</v>
      </c>
      <c r="D397" s="5" t="s">
        <v>95</v>
      </c>
      <c r="E397" s="28">
        <v>30</v>
      </c>
      <c r="F397" s="5" t="s">
        <v>691</v>
      </c>
      <c r="G397" s="5" t="s">
        <v>97</v>
      </c>
      <c r="H397" s="29" t="s">
        <v>700</v>
      </c>
      <c r="I397" s="29">
        <v>0.3247323908592904</v>
      </c>
      <c r="J397" s="29">
        <v>0.3247323908592904</v>
      </c>
      <c r="K397" s="29">
        <v>0.3247323908592904</v>
      </c>
      <c r="L397" s="29">
        <v>0.3247323908592904</v>
      </c>
      <c r="M397" s="29">
        <v>0.3247323908592904</v>
      </c>
      <c r="N397" s="29">
        <v>0.3247323908592904</v>
      </c>
      <c r="O397" s="29">
        <v>0.3247323908592904</v>
      </c>
      <c r="P397" s="29">
        <v>0.3247323908592904</v>
      </c>
      <c r="Q397" s="29">
        <v>0.3247323908592904</v>
      </c>
      <c r="R397" s="29">
        <v>0.3247323908592904</v>
      </c>
      <c r="S397" s="29">
        <v>0.3247323908592904</v>
      </c>
      <c r="T397" s="29">
        <v>0.3247323908592904</v>
      </c>
      <c r="U397" s="29">
        <v>0.3247323908592904</v>
      </c>
      <c r="V397" s="29">
        <v>0.3247323908592904</v>
      </c>
      <c r="W397" s="29">
        <v>0.3247323908592904</v>
      </c>
      <c r="X397" s="29">
        <v>0.32594296530010541</v>
      </c>
      <c r="Y397" s="29">
        <v>0.32715353974092043</v>
      </c>
      <c r="Z397" s="29">
        <v>0.32836411418173544</v>
      </c>
      <c r="AA397" s="29">
        <v>0.32957468862255046</v>
      </c>
      <c r="AB397" s="29">
        <v>0.33078526306336548</v>
      </c>
      <c r="AC397" s="29">
        <v>0.33199583750418049</v>
      </c>
      <c r="AD397" s="29">
        <v>0.33320641194499551</v>
      </c>
      <c r="AE397" s="29">
        <v>0.33441698638581052</v>
      </c>
      <c r="AF397" s="29">
        <v>0.33562756082662554</v>
      </c>
      <c r="AG397" s="29">
        <v>0.33683813526744055</v>
      </c>
      <c r="AH397" s="29">
        <v>0.33804870970825557</v>
      </c>
      <c r="AI397" s="29">
        <v>0.33925928414907058</v>
      </c>
      <c r="AJ397" s="29">
        <v>0.3404698585898856</v>
      </c>
      <c r="AK397" s="29">
        <v>0.34168043303070061</v>
      </c>
      <c r="AL397" s="29">
        <v>0.34289100747151602</v>
      </c>
    </row>
    <row r="398" spans="1:38" ht="14.25" hidden="1" customHeight="1" x14ac:dyDescent="0.2">
      <c r="A398" s="5"/>
      <c r="B398" s="5" t="s">
        <v>703</v>
      </c>
      <c r="C398" s="28" t="s">
        <v>88</v>
      </c>
      <c r="D398" s="5" t="s">
        <v>89</v>
      </c>
      <c r="E398" s="28">
        <v>30</v>
      </c>
      <c r="F398" s="5" t="s">
        <v>691</v>
      </c>
      <c r="G398" s="5" t="s">
        <v>121</v>
      </c>
      <c r="H398" s="29" t="s">
        <v>704</v>
      </c>
      <c r="I398" s="29">
        <v>0.3097168909404624</v>
      </c>
      <c r="J398" s="29">
        <v>0.31152875970467969</v>
      </c>
      <c r="K398" s="29">
        <v>0.31334062846889699</v>
      </c>
      <c r="L398" s="29">
        <v>0.31515249723311428</v>
      </c>
      <c r="M398" s="29">
        <v>0.31696436599733158</v>
      </c>
      <c r="N398" s="29">
        <v>0.31877623476154887</v>
      </c>
      <c r="O398" s="29">
        <v>0.32058810352576617</v>
      </c>
      <c r="P398" s="29">
        <v>0.32239997228998346</v>
      </c>
      <c r="Q398" s="29">
        <v>0.32421184105420076</v>
      </c>
      <c r="R398" s="29">
        <v>0.32602370981841805</v>
      </c>
      <c r="S398" s="29">
        <v>0.32783557858263535</v>
      </c>
      <c r="T398" s="29">
        <v>0.32964744734685264</v>
      </c>
      <c r="U398" s="29">
        <v>0.33145931611106993</v>
      </c>
      <c r="V398" s="29">
        <v>0.33327118487528723</v>
      </c>
      <c r="W398" s="29">
        <v>0.33508305363950441</v>
      </c>
      <c r="X398" s="29">
        <v>0.33577775723077014</v>
      </c>
      <c r="Y398" s="29">
        <v>0.33647246082203586</v>
      </c>
      <c r="Z398" s="29">
        <v>0.33716716441330158</v>
      </c>
      <c r="AA398" s="29">
        <v>0.3378618680045673</v>
      </c>
      <c r="AB398" s="29">
        <v>0.33855657159583302</v>
      </c>
      <c r="AC398" s="29">
        <v>0.33925127518709874</v>
      </c>
      <c r="AD398" s="29">
        <v>0.33994597877836447</v>
      </c>
      <c r="AE398" s="29">
        <v>0.34064068236963019</v>
      </c>
      <c r="AF398" s="29">
        <v>0.34133538596089591</v>
      </c>
      <c r="AG398" s="29">
        <v>0.34203008955216163</v>
      </c>
      <c r="AH398" s="29">
        <v>0.34272479314342735</v>
      </c>
      <c r="AI398" s="29">
        <v>0.34341949673469307</v>
      </c>
      <c r="AJ398" s="29">
        <v>0.3441142003259588</v>
      </c>
      <c r="AK398" s="29">
        <v>0.34480890391722452</v>
      </c>
      <c r="AL398" s="29">
        <v>0.34550360750849035</v>
      </c>
    </row>
    <row r="399" spans="1:38" ht="14.25" customHeight="1" x14ac:dyDescent="0.2">
      <c r="A399" s="26"/>
      <c r="B399" s="5" t="s">
        <v>705</v>
      </c>
      <c r="C399" s="28" t="s">
        <v>88</v>
      </c>
      <c r="D399" s="5" t="s">
        <v>93</v>
      </c>
      <c r="E399" s="28">
        <v>30</v>
      </c>
      <c r="F399" s="5" t="s">
        <v>691</v>
      </c>
      <c r="G399" s="5" t="s">
        <v>121</v>
      </c>
      <c r="H399" s="29" t="s">
        <v>704</v>
      </c>
      <c r="I399" s="29">
        <v>0.3097168909404624</v>
      </c>
      <c r="J399" s="29">
        <v>0.31102739670637697</v>
      </c>
      <c r="K399" s="29">
        <v>0.31233790247229154</v>
      </c>
      <c r="L399" s="29">
        <v>0.31364840823820611</v>
      </c>
      <c r="M399" s="29">
        <v>0.31495891400412068</v>
      </c>
      <c r="N399" s="29">
        <v>0.31626941977003525</v>
      </c>
      <c r="O399" s="29">
        <v>0.31757992553594983</v>
      </c>
      <c r="P399" s="29">
        <v>0.3188904313018644</v>
      </c>
      <c r="Q399" s="29">
        <v>0.32020093706777897</v>
      </c>
      <c r="R399" s="29">
        <v>0.32151144283369354</v>
      </c>
      <c r="S399" s="29">
        <v>0.32282194859960811</v>
      </c>
      <c r="T399" s="29">
        <v>0.32413245436552268</v>
      </c>
      <c r="U399" s="29">
        <v>0.32544296013143725</v>
      </c>
      <c r="V399" s="29">
        <v>0.32675346589735182</v>
      </c>
      <c r="W399" s="29">
        <v>0.32806397166326645</v>
      </c>
      <c r="X399" s="29">
        <v>0.32853191046168234</v>
      </c>
      <c r="Y399" s="29">
        <v>0.32899984926009823</v>
      </c>
      <c r="Z399" s="29">
        <v>0.32946778805851412</v>
      </c>
      <c r="AA399" s="29">
        <v>0.32993572685693001</v>
      </c>
      <c r="AB399" s="29">
        <v>0.3304036656553459</v>
      </c>
      <c r="AC399" s="29">
        <v>0.33087160445376179</v>
      </c>
      <c r="AD399" s="29">
        <v>0.33133954325217768</v>
      </c>
      <c r="AE399" s="29">
        <v>0.33180748205059357</v>
      </c>
      <c r="AF399" s="29">
        <v>0.33227542084900946</v>
      </c>
      <c r="AG399" s="29">
        <v>0.33274335964742535</v>
      </c>
      <c r="AH399" s="29">
        <v>0.33321129844584124</v>
      </c>
      <c r="AI399" s="29">
        <v>0.33367923724425713</v>
      </c>
      <c r="AJ399" s="29">
        <v>0.33414717604267302</v>
      </c>
      <c r="AK399" s="29">
        <v>0.33461511484108891</v>
      </c>
      <c r="AL399" s="29">
        <v>0.33508305363950441</v>
      </c>
    </row>
    <row r="400" spans="1:38" ht="14.25" hidden="1" customHeight="1" x14ac:dyDescent="0.2">
      <c r="A400" s="5"/>
      <c r="B400" s="5" t="s">
        <v>706</v>
      </c>
      <c r="C400" s="28" t="s">
        <v>88</v>
      </c>
      <c r="D400" s="5" t="s">
        <v>95</v>
      </c>
      <c r="E400" s="28">
        <v>30</v>
      </c>
      <c r="F400" s="5" t="s">
        <v>691</v>
      </c>
      <c r="G400" s="5" t="s">
        <v>121</v>
      </c>
      <c r="H400" s="29" t="s">
        <v>704</v>
      </c>
      <c r="I400" s="29">
        <v>0.3097168909404624</v>
      </c>
      <c r="J400" s="29">
        <v>0.3097168909404624</v>
      </c>
      <c r="K400" s="29">
        <v>0.3097168909404624</v>
      </c>
      <c r="L400" s="29">
        <v>0.3097168909404624</v>
      </c>
      <c r="M400" s="29">
        <v>0.3097168909404624</v>
      </c>
      <c r="N400" s="29">
        <v>0.3097168909404624</v>
      </c>
      <c r="O400" s="29">
        <v>0.3097168909404624</v>
      </c>
      <c r="P400" s="29">
        <v>0.3097168909404624</v>
      </c>
      <c r="Q400" s="29">
        <v>0.3097168909404624</v>
      </c>
      <c r="R400" s="29">
        <v>0.3097168909404624</v>
      </c>
      <c r="S400" s="29">
        <v>0.3097168909404624</v>
      </c>
      <c r="T400" s="29">
        <v>0.3097168909404624</v>
      </c>
      <c r="U400" s="29">
        <v>0.3097168909404624</v>
      </c>
      <c r="V400" s="29">
        <v>0.3097168909404624</v>
      </c>
      <c r="W400" s="29">
        <v>0.3097168909404624</v>
      </c>
      <c r="X400" s="29">
        <v>0.31094002965531597</v>
      </c>
      <c r="Y400" s="29">
        <v>0.31216316837016955</v>
      </c>
      <c r="Z400" s="29">
        <v>0.31338630708502313</v>
      </c>
      <c r="AA400" s="29">
        <v>0.31460944579987671</v>
      </c>
      <c r="AB400" s="29">
        <v>0.31583258451473029</v>
      </c>
      <c r="AC400" s="29">
        <v>0.31705572322958386</v>
      </c>
      <c r="AD400" s="29">
        <v>0.31827886194443744</v>
      </c>
      <c r="AE400" s="29">
        <v>0.31950200065929102</v>
      </c>
      <c r="AF400" s="29">
        <v>0.3207251393741446</v>
      </c>
      <c r="AG400" s="29">
        <v>0.32194827808899817</v>
      </c>
      <c r="AH400" s="29">
        <v>0.32317141680385175</v>
      </c>
      <c r="AI400" s="29">
        <v>0.32439455551870533</v>
      </c>
      <c r="AJ400" s="29">
        <v>0.32561769423355891</v>
      </c>
      <c r="AK400" s="29">
        <v>0.32684083294841249</v>
      </c>
      <c r="AL400" s="29">
        <v>0.32806397166326645</v>
      </c>
    </row>
    <row r="401" spans="1:38" ht="14.25" hidden="1" customHeight="1" x14ac:dyDescent="0.2">
      <c r="A401" s="5"/>
      <c r="B401" s="5" t="s">
        <v>707</v>
      </c>
      <c r="C401" s="28" t="s">
        <v>88</v>
      </c>
      <c r="D401" s="5" t="s">
        <v>89</v>
      </c>
      <c r="E401" s="28">
        <v>30</v>
      </c>
      <c r="F401" s="5" t="s">
        <v>691</v>
      </c>
      <c r="G401" s="5" t="s">
        <v>126</v>
      </c>
      <c r="H401" s="29" t="s">
        <v>708</v>
      </c>
      <c r="I401" s="29">
        <v>0.29477089166116399</v>
      </c>
      <c r="J401" s="29">
        <v>0.29655992157846961</v>
      </c>
      <c r="K401" s="29">
        <v>0.29834895149577523</v>
      </c>
      <c r="L401" s="29">
        <v>0.30013798141308085</v>
      </c>
      <c r="M401" s="29">
        <v>0.30192701133038646</v>
      </c>
      <c r="N401" s="29">
        <v>0.30371604124769208</v>
      </c>
      <c r="O401" s="29">
        <v>0.3055050711649977</v>
      </c>
      <c r="P401" s="29">
        <v>0.30729410108230332</v>
      </c>
      <c r="Q401" s="29">
        <v>0.30908313099960893</v>
      </c>
      <c r="R401" s="29">
        <v>0.31087216091691455</v>
      </c>
      <c r="S401" s="29">
        <v>0.31266119083422017</v>
      </c>
      <c r="T401" s="29">
        <v>0.31445022075152579</v>
      </c>
      <c r="U401" s="29">
        <v>0.31623925066883141</v>
      </c>
      <c r="V401" s="29">
        <v>0.31802828058613702</v>
      </c>
      <c r="W401" s="29">
        <v>0.31981731050344242</v>
      </c>
      <c r="X401" s="29">
        <v>0.32041376235759134</v>
      </c>
      <c r="Y401" s="29">
        <v>0.32101021421174025</v>
      </c>
      <c r="Z401" s="29">
        <v>0.32160666606588917</v>
      </c>
      <c r="AA401" s="29">
        <v>0.32220311792003808</v>
      </c>
      <c r="AB401" s="29">
        <v>0.322799569774187</v>
      </c>
      <c r="AC401" s="29">
        <v>0.32339602162833592</v>
      </c>
      <c r="AD401" s="29">
        <v>0.32399247348248483</v>
      </c>
      <c r="AE401" s="29">
        <v>0.32458892533663375</v>
      </c>
      <c r="AF401" s="29">
        <v>0.32518537719078267</v>
      </c>
      <c r="AG401" s="29">
        <v>0.32578182904493158</v>
      </c>
      <c r="AH401" s="29">
        <v>0.3263782808990805</v>
      </c>
      <c r="AI401" s="29">
        <v>0.32697473275322941</v>
      </c>
      <c r="AJ401" s="29">
        <v>0.32757118460737833</v>
      </c>
      <c r="AK401" s="29">
        <v>0.32816763646152725</v>
      </c>
      <c r="AL401" s="29">
        <v>0.32876408831567611</v>
      </c>
    </row>
    <row r="402" spans="1:38" ht="14.25" customHeight="1" x14ac:dyDescent="0.2">
      <c r="A402" s="26"/>
      <c r="B402" s="5" t="s">
        <v>709</v>
      </c>
      <c r="C402" s="28" t="s">
        <v>88</v>
      </c>
      <c r="D402" s="5" t="s">
        <v>93</v>
      </c>
      <c r="E402" s="28">
        <v>30</v>
      </c>
      <c r="F402" s="5" t="s">
        <v>691</v>
      </c>
      <c r="G402" s="5" t="s">
        <v>126</v>
      </c>
      <c r="H402" s="29" t="s">
        <v>708</v>
      </c>
      <c r="I402" s="29">
        <v>0.29477089166116399</v>
      </c>
      <c r="J402" s="29">
        <v>0.29605729584415474</v>
      </c>
      <c r="K402" s="29">
        <v>0.2973437000271455</v>
      </c>
      <c r="L402" s="29">
        <v>0.29863010421013625</v>
      </c>
      <c r="M402" s="29">
        <v>0.299916508393127</v>
      </c>
      <c r="N402" s="29">
        <v>0.30120291257611775</v>
      </c>
      <c r="O402" s="29">
        <v>0.30248931675910851</v>
      </c>
      <c r="P402" s="29">
        <v>0.30377572094209926</v>
      </c>
      <c r="Q402" s="29">
        <v>0.30506212512509001</v>
      </c>
      <c r="R402" s="29">
        <v>0.30634852930808076</v>
      </c>
      <c r="S402" s="29">
        <v>0.30763493349107152</v>
      </c>
      <c r="T402" s="29">
        <v>0.30892133767406227</v>
      </c>
      <c r="U402" s="29">
        <v>0.31020774185705302</v>
      </c>
      <c r="V402" s="29">
        <v>0.31149414604004377</v>
      </c>
      <c r="W402" s="29">
        <v>0.31278055022303453</v>
      </c>
      <c r="X402" s="29">
        <v>0.31324966757506173</v>
      </c>
      <c r="Y402" s="29">
        <v>0.31371878492708893</v>
      </c>
      <c r="Z402" s="29">
        <v>0.31418790227911614</v>
      </c>
      <c r="AA402" s="29">
        <v>0.31465701963114334</v>
      </c>
      <c r="AB402" s="29">
        <v>0.31512613698317055</v>
      </c>
      <c r="AC402" s="29">
        <v>0.31559525433519775</v>
      </c>
      <c r="AD402" s="29">
        <v>0.31606437168722495</v>
      </c>
      <c r="AE402" s="29">
        <v>0.31653348903925216</v>
      </c>
      <c r="AF402" s="29">
        <v>0.31700260639127936</v>
      </c>
      <c r="AG402" s="29">
        <v>0.31747172374330657</v>
      </c>
      <c r="AH402" s="29">
        <v>0.31794084109533377</v>
      </c>
      <c r="AI402" s="29">
        <v>0.31840995844736097</v>
      </c>
      <c r="AJ402" s="29">
        <v>0.31887907579938818</v>
      </c>
      <c r="AK402" s="29">
        <v>0.31934819315141538</v>
      </c>
      <c r="AL402" s="29">
        <v>0.31981731050344242</v>
      </c>
    </row>
    <row r="403" spans="1:38" ht="14.25" hidden="1" customHeight="1" x14ac:dyDescent="0.2">
      <c r="A403" s="5"/>
      <c r="B403" s="5" t="s">
        <v>710</v>
      </c>
      <c r="C403" s="28" t="s">
        <v>88</v>
      </c>
      <c r="D403" s="5" t="s">
        <v>95</v>
      </c>
      <c r="E403" s="28">
        <v>30</v>
      </c>
      <c r="F403" s="5" t="s">
        <v>691</v>
      </c>
      <c r="G403" s="5" t="s">
        <v>126</v>
      </c>
      <c r="H403" s="29" t="s">
        <v>708</v>
      </c>
      <c r="I403" s="29">
        <v>0.29477089166116399</v>
      </c>
      <c r="J403" s="29">
        <v>0.29477089166116399</v>
      </c>
      <c r="K403" s="29">
        <v>0.29477089166116399</v>
      </c>
      <c r="L403" s="29">
        <v>0.29477089166116399</v>
      </c>
      <c r="M403" s="29">
        <v>0.29477089166116399</v>
      </c>
      <c r="N403" s="29">
        <v>0.29477089166116399</v>
      </c>
      <c r="O403" s="29">
        <v>0.29477089166116399</v>
      </c>
      <c r="P403" s="29">
        <v>0.29477089166116399</v>
      </c>
      <c r="Q403" s="29">
        <v>0.29477089166116399</v>
      </c>
      <c r="R403" s="29">
        <v>0.29477089166116399</v>
      </c>
      <c r="S403" s="29">
        <v>0.29477089166116399</v>
      </c>
      <c r="T403" s="29">
        <v>0.29477089166116399</v>
      </c>
      <c r="U403" s="29">
        <v>0.29477089166116399</v>
      </c>
      <c r="V403" s="29">
        <v>0.29477089166116399</v>
      </c>
      <c r="W403" s="29">
        <v>0.29477089166116399</v>
      </c>
      <c r="X403" s="29">
        <v>0.29597153556528871</v>
      </c>
      <c r="Y403" s="29">
        <v>0.29717217946941343</v>
      </c>
      <c r="Z403" s="29">
        <v>0.29837282337353815</v>
      </c>
      <c r="AA403" s="29">
        <v>0.29957346727766287</v>
      </c>
      <c r="AB403" s="29">
        <v>0.3007741111817876</v>
      </c>
      <c r="AC403" s="29">
        <v>0.30197475508591232</v>
      </c>
      <c r="AD403" s="29">
        <v>0.30317539899003704</v>
      </c>
      <c r="AE403" s="29">
        <v>0.30437604289416176</v>
      </c>
      <c r="AF403" s="29">
        <v>0.30557668679828648</v>
      </c>
      <c r="AG403" s="29">
        <v>0.3067773307024112</v>
      </c>
      <c r="AH403" s="29">
        <v>0.30797797460653592</v>
      </c>
      <c r="AI403" s="29">
        <v>0.30917861851066064</v>
      </c>
      <c r="AJ403" s="29">
        <v>0.31037926241478536</v>
      </c>
      <c r="AK403" s="29">
        <v>0.31157990631891008</v>
      </c>
      <c r="AL403" s="29">
        <v>0.31278055022303453</v>
      </c>
    </row>
    <row r="404" spans="1:38" ht="14.25" hidden="1" customHeight="1" x14ac:dyDescent="0.2">
      <c r="A404" s="5"/>
      <c r="B404" s="5" t="s">
        <v>711</v>
      </c>
      <c r="C404" s="28" t="s">
        <v>88</v>
      </c>
      <c r="D404" s="5" t="s">
        <v>89</v>
      </c>
      <c r="E404" s="28">
        <v>30</v>
      </c>
      <c r="F404" s="5" t="s">
        <v>691</v>
      </c>
      <c r="G404" s="5" t="s">
        <v>131</v>
      </c>
      <c r="H404" s="29" t="s">
        <v>712</v>
      </c>
      <c r="I404" s="29">
        <v>0.28005121697303315</v>
      </c>
      <c r="J404" s="29">
        <v>0.28181758429512666</v>
      </c>
      <c r="K404" s="29">
        <v>0.28358395161722016</v>
      </c>
      <c r="L404" s="29">
        <v>0.28535031893931367</v>
      </c>
      <c r="M404" s="29">
        <v>0.28711668626140718</v>
      </c>
      <c r="N404" s="29">
        <v>0.28888305358350069</v>
      </c>
      <c r="O404" s="29">
        <v>0.2906494209055942</v>
      </c>
      <c r="P404" s="29">
        <v>0.29241578822768771</v>
      </c>
      <c r="Q404" s="29">
        <v>0.29418215554978122</v>
      </c>
      <c r="R404" s="29">
        <v>0.29594852287187473</v>
      </c>
      <c r="S404" s="29">
        <v>0.29771489019396824</v>
      </c>
      <c r="T404" s="29">
        <v>0.29948125751606175</v>
      </c>
      <c r="U404" s="29">
        <v>0.30124762483815526</v>
      </c>
      <c r="V404" s="29">
        <v>0.30301399216024877</v>
      </c>
      <c r="W404" s="29">
        <v>0.30478035948234261</v>
      </c>
      <c r="X404" s="29">
        <v>0.30528020569451775</v>
      </c>
      <c r="Y404" s="29">
        <v>0.30578005190669288</v>
      </c>
      <c r="Z404" s="29">
        <v>0.30627989811886802</v>
      </c>
      <c r="AA404" s="29">
        <v>0.30677974433104316</v>
      </c>
      <c r="AB404" s="29">
        <v>0.3072795905432183</v>
      </c>
      <c r="AC404" s="29">
        <v>0.30777943675539343</v>
      </c>
      <c r="AD404" s="29">
        <v>0.30827928296756857</v>
      </c>
      <c r="AE404" s="29">
        <v>0.30877912917974371</v>
      </c>
      <c r="AF404" s="29">
        <v>0.30927897539191884</v>
      </c>
      <c r="AG404" s="29">
        <v>0.30977882160409398</v>
      </c>
      <c r="AH404" s="29">
        <v>0.31027866781626912</v>
      </c>
      <c r="AI404" s="29">
        <v>0.31077851402844425</v>
      </c>
      <c r="AJ404" s="29">
        <v>0.31127836024061939</v>
      </c>
      <c r="AK404" s="29">
        <v>0.31177820645279453</v>
      </c>
      <c r="AL404" s="29">
        <v>0.31227805266496955</v>
      </c>
    </row>
    <row r="405" spans="1:38" ht="14.25" customHeight="1" x14ac:dyDescent="0.2">
      <c r="A405" s="26"/>
      <c r="B405" s="5" t="s">
        <v>713</v>
      </c>
      <c r="C405" s="28" t="s">
        <v>88</v>
      </c>
      <c r="D405" s="5" t="s">
        <v>93</v>
      </c>
      <c r="E405" s="28">
        <v>30</v>
      </c>
      <c r="F405" s="5" t="s">
        <v>691</v>
      </c>
      <c r="G405" s="5" t="s">
        <v>131</v>
      </c>
      <c r="H405" s="29" t="s">
        <v>712</v>
      </c>
      <c r="I405" s="29">
        <v>0.28005121697303315</v>
      </c>
      <c r="J405" s="29">
        <v>0.28131340938801624</v>
      </c>
      <c r="K405" s="29">
        <v>0.28257560180299934</v>
      </c>
      <c r="L405" s="29">
        <v>0.28383779421798244</v>
      </c>
      <c r="M405" s="29">
        <v>0.28509998663296554</v>
      </c>
      <c r="N405" s="29">
        <v>0.28636217904794864</v>
      </c>
      <c r="O405" s="29">
        <v>0.28762437146293174</v>
      </c>
      <c r="P405" s="29">
        <v>0.28888656387791484</v>
      </c>
      <c r="Q405" s="29">
        <v>0.29014875629289794</v>
      </c>
      <c r="R405" s="29">
        <v>0.29141094870788103</v>
      </c>
      <c r="S405" s="29">
        <v>0.29267314112286413</v>
      </c>
      <c r="T405" s="29">
        <v>0.29393533353784723</v>
      </c>
      <c r="U405" s="29">
        <v>0.29519752595283033</v>
      </c>
      <c r="V405" s="29">
        <v>0.29645971836781343</v>
      </c>
      <c r="W405" s="29">
        <v>0.29772191078279669</v>
      </c>
      <c r="X405" s="29">
        <v>0.29819247402943311</v>
      </c>
      <c r="Y405" s="29">
        <v>0.29866303727606952</v>
      </c>
      <c r="Z405" s="29">
        <v>0.29913360052270593</v>
      </c>
      <c r="AA405" s="29">
        <v>0.29960416376934235</v>
      </c>
      <c r="AB405" s="29">
        <v>0.30007472701597876</v>
      </c>
      <c r="AC405" s="29">
        <v>0.30054529026261517</v>
      </c>
      <c r="AD405" s="29">
        <v>0.30101585350925159</v>
      </c>
      <c r="AE405" s="29">
        <v>0.301486416755888</v>
      </c>
      <c r="AF405" s="29">
        <v>0.30195698000252441</v>
      </c>
      <c r="AG405" s="29">
        <v>0.30242754324916082</v>
      </c>
      <c r="AH405" s="29">
        <v>0.30289810649579724</v>
      </c>
      <c r="AI405" s="29">
        <v>0.30336866974243365</v>
      </c>
      <c r="AJ405" s="29">
        <v>0.30383923298907006</v>
      </c>
      <c r="AK405" s="29">
        <v>0.30430979623570648</v>
      </c>
      <c r="AL405" s="29">
        <v>0.30478035948234261</v>
      </c>
    </row>
    <row r="406" spans="1:38" ht="14.25" hidden="1" customHeight="1" x14ac:dyDescent="0.2">
      <c r="A406" s="5"/>
      <c r="B406" s="5" t="s">
        <v>714</v>
      </c>
      <c r="C406" s="28" t="s">
        <v>88</v>
      </c>
      <c r="D406" s="5" t="s">
        <v>95</v>
      </c>
      <c r="E406" s="28">
        <v>30</v>
      </c>
      <c r="F406" s="5" t="s">
        <v>691</v>
      </c>
      <c r="G406" s="5" t="s">
        <v>131</v>
      </c>
      <c r="H406" s="29" t="s">
        <v>712</v>
      </c>
      <c r="I406" s="29">
        <v>0.28005121697303315</v>
      </c>
      <c r="J406" s="29">
        <v>0.28005121697303315</v>
      </c>
      <c r="K406" s="29">
        <v>0.28005121697303315</v>
      </c>
      <c r="L406" s="29">
        <v>0.28005121697303315</v>
      </c>
      <c r="M406" s="29">
        <v>0.28005121697303315</v>
      </c>
      <c r="N406" s="29">
        <v>0.28005121697303315</v>
      </c>
      <c r="O406" s="29">
        <v>0.28005121697303315</v>
      </c>
      <c r="P406" s="29">
        <v>0.28005121697303315</v>
      </c>
      <c r="Q406" s="29">
        <v>0.28005121697303315</v>
      </c>
      <c r="R406" s="29">
        <v>0.28005121697303315</v>
      </c>
      <c r="S406" s="29">
        <v>0.28005121697303315</v>
      </c>
      <c r="T406" s="29">
        <v>0.28005121697303315</v>
      </c>
      <c r="U406" s="29">
        <v>0.28005121697303315</v>
      </c>
      <c r="V406" s="29">
        <v>0.28005121697303315</v>
      </c>
      <c r="W406" s="29">
        <v>0.28005121697303315</v>
      </c>
      <c r="X406" s="29">
        <v>0.28122926322701736</v>
      </c>
      <c r="Y406" s="29">
        <v>0.28240730948100157</v>
      </c>
      <c r="Z406" s="29">
        <v>0.28358535573498578</v>
      </c>
      <c r="AA406" s="29">
        <v>0.28476340198896999</v>
      </c>
      <c r="AB406" s="29">
        <v>0.2859414482429542</v>
      </c>
      <c r="AC406" s="29">
        <v>0.28711949449693841</v>
      </c>
      <c r="AD406" s="29">
        <v>0.28829754075092262</v>
      </c>
      <c r="AE406" s="29">
        <v>0.28947558700490683</v>
      </c>
      <c r="AF406" s="29">
        <v>0.29065363325889104</v>
      </c>
      <c r="AG406" s="29">
        <v>0.29183167951287525</v>
      </c>
      <c r="AH406" s="29">
        <v>0.29300972576685946</v>
      </c>
      <c r="AI406" s="29">
        <v>0.29418777202084367</v>
      </c>
      <c r="AJ406" s="29">
        <v>0.29536581827482788</v>
      </c>
      <c r="AK406" s="29">
        <v>0.2965438645288121</v>
      </c>
      <c r="AL406" s="29">
        <v>0.29772191078279669</v>
      </c>
    </row>
    <row r="407" spans="1:38" ht="14.25" hidden="1" customHeight="1" x14ac:dyDescent="0.2">
      <c r="A407" s="5"/>
      <c r="B407" s="5" t="s">
        <v>715</v>
      </c>
      <c r="C407" s="28" t="s">
        <v>88</v>
      </c>
      <c r="D407" s="5" t="s">
        <v>89</v>
      </c>
      <c r="E407" s="28">
        <v>30</v>
      </c>
      <c r="F407" s="5" t="s">
        <v>691</v>
      </c>
      <c r="G407" s="5" t="s">
        <v>136</v>
      </c>
      <c r="H407" s="29" t="s">
        <v>716</v>
      </c>
      <c r="I407" s="29">
        <v>0.26620052338942124</v>
      </c>
      <c r="J407" s="29">
        <v>0.26793882656748425</v>
      </c>
      <c r="K407" s="29">
        <v>0.26967712974554725</v>
      </c>
      <c r="L407" s="29">
        <v>0.27141543292361026</v>
      </c>
      <c r="M407" s="29">
        <v>0.27315373610167326</v>
      </c>
      <c r="N407" s="29">
        <v>0.27489203927973627</v>
      </c>
      <c r="O407" s="29">
        <v>0.27663034245779927</v>
      </c>
      <c r="P407" s="29">
        <v>0.27836864563586228</v>
      </c>
      <c r="Q407" s="29">
        <v>0.28010694881392528</v>
      </c>
      <c r="R407" s="29">
        <v>0.28184525199198829</v>
      </c>
      <c r="S407" s="29">
        <v>0.28358355517005129</v>
      </c>
      <c r="T407" s="29">
        <v>0.2853218583481143</v>
      </c>
      <c r="U407" s="29">
        <v>0.2870601615261773</v>
      </c>
      <c r="V407" s="29">
        <v>0.28879846470424031</v>
      </c>
      <c r="W407" s="29">
        <v>0.2905367678823032</v>
      </c>
      <c r="X407" s="29">
        <v>0.29095200174690461</v>
      </c>
      <c r="Y407" s="29">
        <v>0.29136723561150601</v>
      </c>
      <c r="Z407" s="29">
        <v>0.29178246947610742</v>
      </c>
      <c r="AA407" s="29">
        <v>0.29219770334070883</v>
      </c>
      <c r="AB407" s="29">
        <v>0.29261293720531023</v>
      </c>
      <c r="AC407" s="29">
        <v>0.29302817106991164</v>
      </c>
      <c r="AD407" s="29">
        <v>0.29344340493451304</v>
      </c>
      <c r="AE407" s="29">
        <v>0.29385863879911445</v>
      </c>
      <c r="AF407" s="29">
        <v>0.29427387266371585</v>
      </c>
      <c r="AG407" s="29">
        <v>0.29468910652831726</v>
      </c>
      <c r="AH407" s="29">
        <v>0.29510434039291866</v>
      </c>
      <c r="AI407" s="29">
        <v>0.29551957425752007</v>
      </c>
      <c r="AJ407" s="29">
        <v>0.29593480812212147</v>
      </c>
      <c r="AK407" s="29">
        <v>0.29635004198672288</v>
      </c>
      <c r="AL407" s="29">
        <v>0.29676527585132423</v>
      </c>
    </row>
    <row r="408" spans="1:38" ht="14.25" customHeight="1" x14ac:dyDescent="0.2">
      <c r="A408" s="26"/>
      <c r="B408" s="5" t="s">
        <v>717</v>
      </c>
      <c r="C408" s="28" t="s">
        <v>88</v>
      </c>
      <c r="D408" s="5" t="s">
        <v>93</v>
      </c>
      <c r="E408" s="28">
        <v>30</v>
      </c>
      <c r="F408" s="5" t="s">
        <v>691</v>
      </c>
      <c r="G408" s="5" t="s">
        <v>136</v>
      </c>
      <c r="H408" s="29" t="s">
        <v>716</v>
      </c>
      <c r="I408" s="29">
        <v>0.26620052338942124</v>
      </c>
      <c r="J408" s="29">
        <v>0.26744306684332048</v>
      </c>
      <c r="K408" s="29">
        <v>0.26868561029721971</v>
      </c>
      <c r="L408" s="29">
        <v>0.26992815375111895</v>
      </c>
      <c r="M408" s="29">
        <v>0.27117069720501819</v>
      </c>
      <c r="N408" s="29">
        <v>0.27241324065891742</v>
      </c>
      <c r="O408" s="29">
        <v>0.27365578411281666</v>
      </c>
      <c r="P408" s="29">
        <v>0.27489832756671589</v>
      </c>
      <c r="Q408" s="29">
        <v>0.27614087102061513</v>
      </c>
      <c r="R408" s="29">
        <v>0.27738341447451437</v>
      </c>
      <c r="S408" s="29">
        <v>0.2786259579284136</v>
      </c>
      <c r="T408" s="29">
        <v>0.27986850138231284</v>
      </c>
      <c r="U408" s="29">
        <v>0.28111104483621208</v>
      </c>
      <c r="V408" s="29">
        <v>0.28235358829011131</v>
      </c>
      <c r="W408" s="29">
        <v>0.28359613174401083</v>
      </c>
      <c r="X408" s="29">
        <v>0.28405884081989696</v>
      </c>
      <c r="Y408" s="29">
        <v>0.2845215498957831</v>
      </c>
      <c r="Z408" s="29">
        <v>0.28498425897166924</v>
      </c>
      <c r="AA408" s="29">
        <v>0.28544696804755537</v>
      </c>
      <c r="AB408" s="29">
        <v>0.28590967712344151</v>
      </c>
      <c r="AC408" s="29">
        <v>0.28637238619932764</v>
      </c>
      <c r="AD408" s="29">
        <v>0.28683509527521378</v>
      </c>
      <c r="AE408" s="29">
        <v>0.28729780435109992</v>
      </c>
      <c r="AF408" s="29">
        <v>0.28776051342698605</v>
      </c>
      <c r="AG408" s="29">
        <v>0.28822322250287219</v>
      </c>
      <c r="AH408" s="29">
        <v>0.28868593157875833</v>
      </c>
      <c r="AI408" s="29">
        <v>0.28914864065464446</v>
      </c>
      <c r="AJ408" s="29">
        <v>0.2896113497305306</v>
      </c>
      <c r="AK408" s="29">
        <v>0.29007405880641673</v>
      </c>
      <c r="AL408" s="29">
        <v>0.2905367678823032</v>
      </c>
    </row>
    <row r="409" spans="1:38" ht="14.25" hidden="1" customHeight="1" x14ac:dyDescent="0.2">
      <c r="A409" s="5"/>
      <c r="B409" s="5" t="s">
        <v>718</v>
      </c>
      <c r="C409" s="28" t="s">
        <v>88</v>
      </c>
      <c r="D409" s="5" t="s">
        <v>95</v>
      </c>
      <c r="E409" s="28">
        <v>30</v>
      </c>
      <c r="F409" s="5" t="s">
        <v>691</v>
      </c>
      <c r="G409" s="5" t="s">
        <v>136</v>
      </c>
      <c r="H409" s="29" t="s">
        <v>716</v>
      </c>
      <c r="I409" s="29">
        <v>0.26620052338942124</v>
      </c>
      <c r="J409" s="29">
        <v>0.26620052338942124</v>
      </c>
      <c r="K409" s="29">
        <v>0.26620052338942124</v>
      </c>
      <c r="L409" s="29">
        <v>0.26620052338942124</v>
      </c>
      <c r="M409" s="29">
        <v>0.26620052338942124</v>
      </c>
      <c r="N409" s="29">
        <v>0.26620052338942124</v>
      </c>
      <c r="O409" s="29">
        <v>0.26620052338942124</v>
      </c>
      <c r="P409" s="29">
        <v>0.26620052338942124</v>
      </c>
      <c r="Q409" s="29">
        <v>0.26620052338942124</v>
      </c>
      <c r="R409" s="29">
        <v>0.26620052338942124</v>
      </c>
      <c r="S409" s="29">
        <v>0.26620052338942124</v>
      </c>
      <c r="T409" s="29">
        <v>0.26620052338942124</v>
      </c>
      <c r="U409" s="29">
        <v>0.26620052338942124</v>
      </c>
      <c r="V409" s="29">
        <v>0.26620052338942124</v>
      </c>
      <c r="W409" s="29">
        <v>0.26620052338942124</v>
      </c>
      <c r="X409" s="29">
        <v>0.26736023061306052</v>
      </c>
      <c r="Y409" s="29">
        <v>0.26851993783669981</v>
      </c>
      <c r="Z409" s="29">
        <v>0.26967964506033909</v>
      </c>
      <c r="AA409" s="29">
        <v>0.27083935228397837</v>
      </c>
      <c r="AB409" s="29">
        <v>0.27199905950761766</v>
      </c>
      <c r="AC409" s="29">
        <v>0.27315876673125694</v>
      </c>
      <c r="AD409" s="29">
        <v>0.27431847395489622</v>
      </c>
      <c r="AE409" s="29">
        <v>0.27547818117853551</v>
      </c>
      <c r="AF409" s="29">
        <v>0.27663788840217479</v>
      </c>
      <c r="AG409" s="29">
        <v>0.27779759562581408</v>
      </c>
      <c r="AH409" s="29">
        <v>0.27895730284945336</v>
      </c>
      <c r="AI409" s="29">
        <v>0.28011701007309264</v>
      </c>
      <c r="AJ409" s="29">
        <v>0.28127671729673193</v>
      </c>
      <c r="AK409" s="29">
        <v>0.28243642452037121</v>
      </c>
      <c r="AL409" s="29">
        <v>0.28359613174401083</v>
      </c>
    </row>
    <row r="410" spans="1:38" ht="14.25" hidden="1" customHeight="1" x14ac:dyDescent="0.2">
      <c r="A410" s="5"/>
      <c r="B410" s="5" t="s">
        <v>719</v>
      </c>
      <c r="C410" s="28" t="s">
        <v>88</v>
      </c>
      <c r="D410" s="5" t="s">
        <v>89</v>
      </c>
      <c r="E410" s="28">
        <v>30</v>
      </c>
      <c r="F410" s="5" t="s">
        <v>691</v>
      </c>
      <c r="G410" s="5" t="s">
        <v>102</v>
      </c>
      <c r="H410" s="29" t="s">
        <v>720</v>
      </c>
      <c r="I410" s="29">
        <v>0.25638453447486792</v>
      </c>
      <c r="J410" s="29">
        <v>0.25805702194986763</v>
      </c>
      <c r="K410" s="29">
        <v>0.25972950942486733</v>
      </c>
      <c r="L410" s="29">
        <v>0.26140199689986704</v>
      </c>
      <c r="M410" s="29">
        <v>0.26307448437486675</v>
      </c>
      <c r="N410" s="29">
        <v>0.26474697184986645</v>
      </c>
      <c r="O410" s="29">
        <v>0.26641945932486616</v>
      </c>
      <c r="P410" s="29">
        <v>0.26809194679986587</v>
      </c>
      <c r="Q410" s="29">
        <v>0.26976443427486557</v>
      </c>
      <c r="R410" s="29">
        <v>0.27143692174986528</v>
      </c>
      <c r="S410" s="29">
        <v>0.27310940922486499</v>
      </c>
      <c r="T410" s="29">
        <v>0.27478189669986469</v>
      </c>
      <c r="U410" s="29">
        <v>0.2764543841748644</v>
      </c>
      <c r="V410" s="29">
        <v>0.2781268716498641</v>
      </c>
      <c r="W410" s="29">
        <v>0.27979935912486398</v>
      </c>
      <c r="X410" s="29">
        <v>0.28019749306767466</v>
      </c>
      <c r="Y410" s="29">
        <v>0.28059562701048535</v>
      </c>
      <c r="Z410" s="29">
        <v>0.28099376095329603</v>
      </c>
      <c r="AA410" s="29">
        <v>0.28139189489610672</v>
      </c>
      <c r="AB410" s="29">
        <v>0.28179002883891741</v>
      </c>
      <c r="AC410" s="29">
        <v>0.28218816278172809</v>
      </c>
      <c r="AD410" s="29">
        <v>0.28258629672453878</v>
      </c>
      <c r="AE410" s="29">
        <v>0.28298443066734946</v>
      </c>
      <c r="AF410" s="29">
        <v>0.28338256461016015</v>
      </c>
      <c r="AG410" s="29">
        <v>0.28378069855297083</v>
      </c>
      <c r="AH410" s="29">
        <v>0.28417883249578152</v>
      </c>
      <c r="AI410" s="29">
        <v>0.2845769664385922</v>
      </c>
      <c r="AJ410" s="29">
        <v>0.28497510038140289</v>
      </c>
      <c r="AK410" s="29">
        <v>0.28537323432421358</v>
      </c>
      <c r="AL410" s="29">
        <v>0.28577136826702448</v>
      </c>
    </row>
    <row r="411" spans="1:38" ht="14.25" customHeight="1" x14ac:dyDescent="0.2">
      <c r="A411" s="26"/>
      <c r="B411" s="5" t="s">
        <v>721</v>
      </c>
      <c r="C411" s="28" t="s">
        <v>88</v>
      </c>
      <c r="D411" s="5" t="s">
        <v>93</v>
      </c>
      <c r="E411" s="28">
        <v>30</v>
      </c>
      <c r="F411" s="5" t="s">
        <v>691</v>
      </c>
      <c r="G411" s="5" t="s">
        <v>102</v>
      </c>
      <c r="H411" s="29" t="s">
        <v>720</v>
      </c>
      <c r="I411" s="29">
        <v>0.25638453447486792</v>
      </c>
      <c r="J411" s="29">
        <v>0.25758884658067999</v>
      </c>
      <c r="K411" s="29">
        <v>0.25879315868649205</v>
      </c>
      <c r="L411" s="29">
        <v>0.25999747079230412</v>
      </c>
      <c r="M411" s="29">
        <v>0.26120178289811619</v>
      </c>
      <c r="N411" s="29">
        <v>0.2624060950039282</v>
      </c>
      <c r="O411" s="29">
        <v>0.26361040710974026</v>
      </c>
      <c r="P411" s="29">
        <v>0.26481471921555233</v>
      </c>
      <c r="Q411" s="29">
        <v>0.2660190313213644</v>
      </c>
      <c r="R411" s="29">
        <v>0.26722334342717646</v>
      </c>
      <c r="S411" s="29">
        <v>0.26842765553298853</v>
      </c>
      <c r="T411" s="29">
        <v>0.2696319676388006</v>
      </c>
      <c r="U411" s="29">
        <v>0.27083627974461266</v>
      </c>
      <c r="V411" s="29">
        <v>0.27204059185042473</v>
      </c>
      <c r="W411" s="29">
        <v>0.27324490395623674</v>
      </c>
      <c r="X411" s="29">
        <v>0.2736818676341452</v>
      </c>
      <c r="Y411" s="29">
        <v>0.27411883131205367</v>
      </c>
      <c r="Z411" s="29">
        <v>0.27455579498996213</v>
      </c>
      <c r="AA411" s="29">
        <v>0.2749927586678706</v>
      </c>
      <c r="AB411" s="29">
        <v>0.27542972234577906</v>
      </c>
      <c r="AC411" s="29">
        <v>0.27586668602368752</v>
      </c>
      <c r="AD411" s="29">
        <v>0.27630364970159599</v>
      </c>
      <c r="AE411" s="29">
        <v>0.27674061337950445</v>
      </c>
      <c r="AF411" s="29">
        <v>0.27717757705741292</v>
      </c>
      <c r="AG411" s="29">
        <v>0.27761454073532138</v>
      </c>
      <c r="AH411" s="29">
        <v>0.27805150441322984</v>
      </c>
      <c r="AI411" s="29">
        <v>0.27848846809113831</v>
      </c>
      <c r="AJ411" s="29">
        <v>0.27892543176904677</v>
      </c>
      <c r="AK411" s="29">
        <v>0.27936239544695524</v>
      </c>
      <c r="AL411" s="29">
        <v>0.27979935912486398</v>
      </c>
    </row>
    <row r="412" spans="1:38" ht="14.25" hidden="1" customHeight="1" x14ac:dyDescent="0.2">
      <c r="A412" s="5"/>
      <c r="B412" s="5" t="s">
        <v>722</v>
      </c>
      <c r="C412" s="28" t="s">
        <v>88</v>
      </c>
      <c r="D412" s="5" t="s">
        <v>95</v>
      </c>
      <c r="E412" s="28">
        <v>30</v>
      </c>
      <c r="F412" s="5" t="s">
        <v>691</v>
      </c>
      <c r="G412" s="5" t="s">
        <v>102</v>
      </c>
      <c r="H412" s="29" t="s">
        <v>720</v>
      </c>
      <c r="I412" s="29">
        <v>0.25638453447486792</v>
      </c>
      <c r="J412" s="29">
        <v>0.25638453447486792</v>
      </c>
      <c r="K412" s="29">
        <v>0.25638453447486792</v>
      </c>
      <c r="L412" s="29">
        <v>0.25638453447486792</v>
      </c>
      <c r="M412" s="29">
        <v>0.25638453447486792</v>
      </c>
      <c r="N412" s="29">
        <v>0.25638453447486792</v>
      </c>
      <c r="O412" s="29">
        <v>0.25638453447486792</v>
      </c>
      <c r="P412" s="29">
        <v>0.25638453447486792</v>
      </c>
      <c r="Q412" s="29">
        <v>0.25638453447486792</v>
      </c>
      <c r="R412" s="29">
        <v>0.25638453447486792</v>
      </c>
      <c r="S412" s="29">
        <v>0.25638453447486792</v>
      </c>
      <c r="T412" s="29">
        <v>0.25638453447486792</v>
      </c>
      <c r="U412" s="29">
        <v>0.25638453447486792</v>
      </c>
      <c r="V412" s="29">
        <v>0.25638453447486792</v>
      </c>
      <c r="W412" s="29">
        <v>0.25638453447486792</v>
      </c>
      <c r="X412" s="29">
        <v>0.25750855910695919</v>
      </c>
      <c r="Y412" s="29">
        <v>0.25863258373905046</v>
      </c>
      <c r="Z412" s="29">
        <v>0.25975660837114173</v>
      </c>
      <c r="AA412" s="29">
        <v>0.260880633003233</v>
      </c>
      <c r="AB412" s="29">
        <v>0.26200465763532421</v>
      </c>
      <c r="AC412" s="29">
        <v>0.26312868226741548</v>
      </c>
      <c r="AD412" s="29">
        <v>0.26425270689950675</v>
      </c>
      <c r="AE412" s="29">
        <v>0.26537673153159802</v>
      </c>
      <c r="AF412" s="29">
        <v>0.26650075616368929</v>
      </c>
      <c r="AG412" s="29">
        <v>0.26762478079578056</v>
      </c>
      <c r="AH412" s="29">
        <v>0.26874880542787183</v>
      </c>
      <c r="AI412" s="29">
        <v>0.2698728300599631</v>
      </c>
      <c r="AJ412" s="29">
        <v>0.27099685469205437</v>
      </c>
      <c r="AK412" s="29">
        <v>0.27212087932414564</v>
      </c>
      <c r="AL412" s="29">
        <v>0.27324490395623674</v>
      </c>
    </row>
    <row r="413" spans="1:38" ht="14.25" hidden="1" customHeight="1" x14ac:dyDescent="0.2">
      <c r="A413" s="5"/>
      <c r="B413" s="5" t="s">
        <v>723</v>
      </c>
      <c r="C413" s="28" t="s">
        <v>88</v>
      </c>
      <c r="D413" s="5" t="s">
        <v>89</v>
      </c>
      <c r="E413" s="28">
        <v>30</v>
      </c>
      <c r="F413" s="5" t="s">
        <v>691</v>
      </c>
      <c r="G413" s="5" t="s">
        <v>145</v>
      </c>
      <c r="H413" s="29" t="s">
        <v>724</v>
      </c>
      <c r="I413" s="29">
        <v>0.24449032042117139</v>
      </c>
      <c r="J413" s="29">
        <v>0.24611430980766641</v>
      </c>
      <c r="K413" s="29">
        <v>0.24773829919416143</v>
      </c>
      <c r="L413" s="29">
        <v>0.24936228858065645</v>
      </c>
      <c r="M413" s="29">
        <v>0.25098627796715151</v>
      </c>
      <c r="N413" s="29">
        <v>0.2526102673536465</v>
      </c>
      <c r="O413" s="29">
        <v>0.25423425674014155</v>
      </c>
      <c r="P413" s="29">
        <v>0.25585824612663655</v>
      </c>
      <c r="Q413" s="29">
        <v>0.2574822355131316</v>
      </c>
      <c r="R413" s="29">
        <v>0.25910622489962659</v>
      </c>
      <c r="S413" s="29">
        <v>0.26073021428612164</v>
      </c>
      <c r="T413" s="29">
        <v>0.26235420367261664</v>
      </c>
      <c r="U413" s="29">
        <v>0.26397819305911163</v>
      </c>
      <c r="V413" s="29">
        <v>0.26560218244560663</v>
      </c>
      <c r="W413" s="29">
        <v>0.26722617183210168</v>
      </c>
      <c r="X413" s="29">
        <v>0.26757441694508721</v>
      </c>
      <c r="Y413" s="29">
        <v>0.26792266205807275</v>
      </c>
      <c r="Z413" s="29">
        <v>0.26827090717105828</v>
      </c>
      <c r="AA413" s="29">
        <v>0.26861915228404382</v>
      </c>
      <c r="AB413" s="29">
        <v>0.26896739739702935</v>
      </c>
      <c r="AC413" s="29">
        <v>0.26931564251001489</v>
      </c>
      <c r="AD413" s="29">
        <v>0.26966388762300042</v>
      </c>
      <c r="AE413" s="29">
        <v>0.27001213273598595</v>
      </c>
      <c r="AF413" s="29">
        <v>0.27036037784897149</v>
      </c>
      <c r="AG413" s="29">
        <v>0.27070862296195702</v>
      </c>
      <c r="AH413" s="29">
        <v>0.27105686807494256</v>
      </c>
      <c r="AI413" s="29">
        <v>0.27140511318792809</v>
      </c>
      <c r="AJ413" s="29">
        <v>0.27175335830091363</v>
      </c>
      <c r="AK413" s="29">
        <v>0.27210160341389916</v>
      </c>
      <c r="AL413" s="29">
        <v>0.27244984852688442</v>
      </c>
    </row>
    <row r="414" spans="1:38" ht="14.25" customHeight="1" x14ac:dyDescent="0.2">
      <c r="A414" s="26"/>
      <c r="B414" s="5" t="s">
        <v>725</v>
      </c>
      <c r="C414" s="28" t="s">
        <v>88</v>
      </c>
      <c r="D414" s="5" t="s">
        <v>93</v>
      </c>
      <c r="E414" s="28">
        <v>30</v>
      </c>
      <c r="F414" s="5" t="s">
        <v>691</v>
      </c>
      <c r="G414" s="5" t="s">
        <v>145</v>
      </c>
      <c r="H414" s="29" t="s">
        <v>724</v>
      </c>
      <c r="I414" s="29">
        <v>0.24449032042117139</v>
      </c>
      <c r="J414" s="29">
        <v>0.24566113289247837</v>
      </c>
      <c r="K414" s="29">
        <v>0.24683194536378533</v>
      </c>
      <c r="L414" s="29">
        <v>0.24800275783509229</v>
      </c>
      <c r="M414" s="29">
        <v>0.24917357030639925</v>
      </c>
      <c r="N414" s="29">
        <v>0.25034438277770621</v>
      </c>
      <c r="O414" s="29">
        <v>0.25151519524901317</v>
      </c>
      <c r="P414" s="29">
        <v>0.25268600772032013</v>
      </c>
      <c r="Q414" s="29">
        <v>0.25385682019162709</v>
      </c>
      <c r="R414" s="29">
        <v>0.25502763266293405</v>
      </c>
      <c r="S414" s="29">
        <v>0.256198445134241</v>
      </c>
      <c r="T414" s="29">
        <v>0.25736925760554796</v>
      </c>
      <c r="U414" s="29">
        <v>0.25854007007685492</v>
      </c>
      <c r="V414" s="29">
        <v>0.25971088254816188</v>
      </c>
      <c r="W414" s="29">
        <v>0.26088169501946901</v>
      </c>
      <c r="X414" s="29">
        <v>0.26130466014031117</v>
      </c>
      <c r="Y414" s="29">
        <v>0.26172762526115334</v>
      </c>
      <c r="Z414" s="29">
        <v>0.26215059038199551</v>
      </c>
      <c r="AA414" s="29">
        <v>0.26257355550283767</v>
      </c>
      <c r="AB414" s="29">
        <v>0.26299652062367984</v>
      </c>
      <c r="AC414" s="29">
        <v>0.26341948574452201</v>
      </c>
      <c r="AD414" s="29">
        <v>0.26384245086536418</v>
      </c>
      <c r="AE414" s="29">
        <v>0.26426541598620634</v>
      </c>
      <c r="AF414" s="29">
        <v>0.26468838110704851</v>
      </c>
      <c r="AG414" s="29">
        <v>0.26511134622789068</v>
      </c>
      <c r="AH414" s="29">
        <v>0.26553431134873284</v>
      </c>
      <c r="AI414" s="29">
        <v>0.26595727646957501</v>
      </c>
      <c r="AJ414" s="29">
        <v>0.26638024159041718</v>
      </c>
      <c r="AK414" s="29">
        <v>0.26680320671125934</v>
      </c>
      <c r="AL414" s="29">
        <v>0.26722617183210168</v>
      </c>
    </row>
    <row r="415" spans="1:38" ht="14.25" hidden="1" customHeight="1" x14ac:dyDescent="0.2">
      <c r="A415" s="5"/>
      <c r="B415" s="5" t="s">
        <v>726</v>
      </c>
      <c r="C415" s="28" t="s">
        <v>88</v>
      </c>
      <c r="D415" s="5" t="s">
        <v>95</v>
      </c>
      <c r="E415" s="28">
        <v>30</v>
      </c>
      <c r="F415" s="5" t="s">
        <v>691</v>
      </c>
      <c r="G415" s="5" t="s">
        <v>145</v>
      </c>
      <c r="H415" s="29" t="s">
        <v>724</v>
      </c>
      <c r="I415" s="29">
        <v>0.24449032042117139</v>
      </c>
      <c r="J415" s="29">
        <v>0.24449032042117139</v>
      </c>
      <c r="K415" s="29">
        <v>0.24449032042117139</v>
      </c>
      <c r="L415" s="29">
        <v>0.24449032042117139</v>
      </c>
      <c r="M415" s="29">
        <v>0.24449032042117139</v>
      </c>
      <c r="N415" s="29">
        <v>0.24449032042117139</v>
      </c>
      <c r="O415" s="29">
        <v>0.24449032042117139</v>
      </c>
      <c r="P415" s="29">
        <v>0.24449032042117139</v>
      </c>
      <c r="Q415" s="29">
        <v>0.24449032042117139</v>
      </c>
      <c r="R415" s="29">
        <v>0.24449032042117139</v>
      </c>
      <c r="S415" s="29">
        <v>0.24449032042117139</v>
      </c>
      <c r="T415" s="29">
        <v>0.24449032042117139</v>
      </c>
      <c r="U415" s="29">
        <v>0.24449032042117139</v>
      </c>
      <c r="V415" s="29">
        <v>0.24449032042117139</v>
      </c>
      <c r="W415" s="29">
        <v>0.24449032042117139</v>
      </c>
      <c r="X415" s="29">
        <v>0.24558307872772456</v>
      </c>
      <c r="Y415" s="29">
        <v>0.24667583703427773</v>
      </c>
      <c r="Z415" s="29">
        <v>0.2477685953408309</v>
      </c>
      <c r="AA415" s="29">
        <v>0.24886135364738407</v>
      </c>
      <c r="AB415" s="29">
        <v>0.24995411195393724</v>
      </c>
      <c r="AC415" s="29">
        <v>0.25104687026049044</v>
      </c>
      <c r="AD415" s="29">
        <v>0.25213962856704358</v>
      </c>
      <c r="AE415" s="29">
        <v>0.25323238687359678</v>
      </c>
      <c r="AF415" s="29">
        <v>0.25432514518014993</v>
      </c>
      <c r="AG415" s="29">
        <v>0.25541790348670312</v>
      </c>
      <c r="AH415" s="29">
        <v>0.25651066179325627</v>
      </c>
      <c r="AI415" s="29">
        <v>0.25760342009980947</v>
      </c>
      <c r="AJ415" s="29">
        <v>0.25869617840636261</v>
      </c>
      <c r="AK415" s="29">
        <v>0.25978893671291581</v>
      </c>
      <c r="AL415" s="29">
        <v>0.26088169501946901</v>
      </c>
    </row>
    <row r="416" spans="1:38" ht="14.25" hidden="1" customHeight="1" x14ac:dyDescent="0.2">
      <c r="A416" s="5"/>
      <c r="B416" s="5" t="s">
        <v>727</v>
      </c>
      <c r="C416" s="28" t="s">
        <v>88</v>
      </c>
      <c r="D416" s="5" t="s">
        <v>89</v>
      </c>
      <c r="E416" s="28">
        <v>30</v>
      </c>
      <c r="F416" s="5" t="s">
        <v>691</v>
      </c>
      <c r="G416" s="5" t="s">
        <v>150</v>
      </c>
      <c r="H416" s="29" t="s">
        <v>728</v>
      </c>
      <c r="I416" s="29">
        <v>0.22522064808028577</v>
      </c>
      <c r="J416" s="29">
        <v>0.22677407324068016</v>
      </c>
      <c r="K416" s="29">
        <v>0.22832749840107455</v>
      </c>
      <c r="L416" s="29">
        <v>0.22988092356146894</v>
      </c>
      <c r="M416" s="29">
        <v>0.23143434872186333</v>
      </c>
      <c r="N416" s="29">
        <v>0.23298777388225772</v>
      </c>
      <c r="O416" s="29">
        <v>0.23454119904265211</v>
      </c>
      <c r="P416" s="29">
        <v>0.2360946242030465</v>
      </c>
      <c r="Q416" s="29">
        <v>0.23764804936344089</v>
      </c>
      <c r="R416" s="29">
        <v>0.23920147452383528</v>
      </c>
      <c r="S416" s="29">
        <v>0.24075489968422967</v>
      </c>
      <c r="T416" s="29">
        <v>0.24230832484462406</v>
      </c>
      <c r="U416" s="29">
        <v>0.24386175000501845</v>
      </c>
      <c r="V416" s="29">
        <v>0.24541517516541284</v>
      </c>
      <c r="W416" s="29">
        <v>0.24696860032580725</v>
      </c>
      <c r="X416" s="29">
        <v>0.24722854800442626</v>
      </c>
      <c r="Y416" s="29">
        <v>0.24748849568304526</v>
      </c>
      <c r="Z416" s="29">
        <v>0.24774844336166427</v>
      </c>
      <c r="AA416" s="29">
        <v>0.24800839104028327</v>
      </c>
      <c r="AB416" s="29">
        <v>0.24826833871890228</v>
      </c>
      <c r="AC416" s="29">
        <v>0.24852828639752128</v>
      </c>
      <c r="AD416" s="29">
        <v>0.24878823407614029</v>
      </c>
      <c r="AE416" s="29">
        <v>0.24904818175475929</v>
      </c>
      <c r="AF416" s="29">
        <v>0.24930812943337829</v>
      </c>
      <c r="AG416" s="29">
        <v>0.2495680771119973</v>
      </c>
      <c r="AH416" s="29">
        <v>0.2498280247906163</v>
      </c>
      <c r="AI416" s="29">
        <v>0.25008797246923531</v>
      </c>
      <c r="AJ416" s="29">
        <v>0.25034792014785434</v>
      </c>
      <c r="AK416" s="29">
        <v>0.25060786782647332</v>
      </c>
      <c r="AL416" s="29">
        <v>0.25086781550509252</v>
      </c>
    </row>
    <row r="417" spans="1:38" ht="14.25" customHeight="1" x14ac:dyDescent="0.2">
      <c r="A417" s="26"/>
      <c r="B417" s="5" t="s">
        <v>729</v>
      </c>
      <c r="C417" s="28" t="s">
        <v>88</v>
      </c>
      <c r="D417" s="5" t="s">
        <v>93</v>
      </c>
      <c r="E417" s="28">
        <v>30</v>
      </c>
      <c r="F417" s="5" t="s">
        <v>691</v>
      </c>
      <c r="G417" s="5" t="s">
        <v>150</v>
      </c>
      <c r="H417" s="29" t="s">
        <v>728</v>
      </c>
      <c r="I417" s="29">
        <v>0.22522064808028577</v>
      </c>
      <c r="J417" s="29">
        <v>0.2263309339062719</v>
      </c>
      <c r="K417" s="29">
        <v>0.22744121973225803</v>
      </c>
      <c r="L417" s="29">
        <v>0.22855150555824416</v>
      </c>
      <c r="M417" s="29">
        <v>0.22966179138423029</v>
      </c>
      <c r="N417" s="29">
        <v>0.23077207721021642</v>
      </c>
      <c r="O417" s="29">
        <v>0.23188236303620255</v>
      </c>
      <c r="P417" s="29">
        <v>0.23299264886218868</v>
      </c>
      <c r="Q417" s="29">
        <v>0.23410293468817481</v>
      </c>
      <c r="R417" s="29">
        <v>0.23521322051416094</v>
      </c>
      <c r="S417" s="29">
        <v>0.23632350634014707</v>
      </c>
      <c r="T417" s="29">
        <v>0.2374337921661332</v>
      </c>
      <c r="U417" s="29">
        <v>0.23854407799211932</v>
      </c>
      <c r="V417" s="29">
        <v>0.23965436381810545</v>
      </c>
      <c r="W417" s="29">
        <v>0.24076464964409144</v>
      </c>
      <c r="X417" s="29">
        <v>0.24117824635620583</v>
      </c>
      <c r="Y417" s="29">
        <v>0.24159184306832021</v>
      </c>
      <c r="Z417" s="29">
        <v>0.24200543978043459</v>
      </c>
      <c r="AA417" s="29">
        <v>0.24241903649254898</v>
      </c>
      <c r="AB417" s="29">
        <v>0.24283263320466336</v>
      </c>
      <c r="AC417" s="29">
        <v>0.24324622991677775</v>
      </c>
      <c r="AD417" s="29">
        <v>0.24365982662889213</v>
      </c>
      <c r="AE417" s="29">
        <v>0.24407342334100651</v>
      </c>
      <c r="AF417" s="29">
        <v>0.2444870200531209</v>
      </c>
      <c r="AG417" s="29">
        <v>0.24490061676523528</v>
      </c>
      <c r="AH417" s="29">
        <v>0.24531421347734966</v>
      </c>
      <c r="AI417" s="29">
        <v>0.24572781018946405</v>
      </c>
      <c r="AJ417" s="29">
        <v>0.24614140690157843</v>
      </c>
      <c r="AK417" s="29">
        <v>0.24655500361369281</v>
      </c>
      <c r="AL417" s="29">
        <v>0.24696860032580725</v>
      </c>
    </row>
    <row r="418" spans="1:38" ht="14.25" hidden="1" customHeight="1" x14ac:dyDescent="0.2">
      <c r="A418" s="5"/>
      <c r="B418" s="5" t="s">
        <v>730</v>
      </c>
      <c r="C418" s="28" t="s">
        <v>88</v>
      </c>
      <c r="D418" s="5" t="s">
        <v>95</v>
      </c>
      <c r="E418" s="28">
        <v>30</v>
      </c>
      <c r="F418" s="5" t="s">
        <v>691</v>
      </c>
      <c r="G418" s="5" t="s">
        <v>150</v>
      </c>
      <c r="H418" s="29" t="s">
        <v>728</v>
      </c>
      <c r="I418" s="29">
        <v>0.22522064808028577</v>
      </c>
      <c r="J418" s="29">
        <v>0.22522064808028577</v>
      </c>
      <c r="K418" s="29">
        <v>0.22522064808028577</v>
      </c>
      <c r="L418" s="29">
        <v>0.22522064808028577</v>
      </c>
      <c r="M418" s="29">
        <v>0.22522064808028577</v>
      </c>
      <c r="N418" s="29">
        <v>0.22522064808028577</v>
      </c>
      <c r="O418" s="29">
        <v>0.22522064808028577</v>
      </c>
      <c r="P418" s="29">
        <v>0.22522064808028577</v>
      </c>
      <c r="Q418" s="29">
        <v>0.22522064808028577</v>
      </c>
      <c r="R418" s="29">
        <v>0.22522064808028577</v>
      </c>
      <c r="S418" s="29">
        <v>0.22522064808028577</v>
      </c>
      <c r="T418" s="29">
        <v>0.22522064808028577</v>
      </c>
      <c r="U418" s="29">
        <v>0.22522064808028577</v>
      </c>
      <c r="V418" s="29">
        <v>0.22522064808028577</v>
      </c>
      <c r="W418" s="29">
        <v>0.22522064808028577</v>
      </c>
      <c r="X418" s="29">
        <v>0.22625691485120616</v>
      </c>
      <c r="Y418" s="29">
        <v>0.22729318162212656</v>
      </c>
      <c r="Z418" s="29">
        <v>0.22832944839304695</v>
      </c>
      <c r="AA418" s="29">
        <v>0.22936571516396734</v>
      </c>
      <c r="AB418" s="29">
        <v>0.23040198193488773</v>
      </c>
      <c r="AC418" s="29">
        <v>0.23143824870580812</v>
      </c>
      <c r="AD418" s="29">
        <v>0.23247451547672851</v>
      </c>
      <c r="AE418" s="29">
        <v>0.2335107822476489</v>
      </c>
      <c r="AF418" s="29">
        <v>0.23454704901856929</v>
      </c>
      <c r="AG418" s="29">
        <v>0.23558331578948968</v>
      </c>
      <c r="AH418" s="29">
        <v>0.23661958256041007</v>
      </c>
      <c r="AI418" s="29">
        <v>0.23765584933133047</v>
      </c>
      <c r="AJ418" s="29">
        <v>0.23869211610225086</v>
      </c>
      <c r="AK418" s="29">
        <v>0.23972838287317125</v>
      </c>
      <c r="AL418" s="29">
        <v>0.24076464964409144</v>
      </c>
    </row>
    <row r="419" spans="1:38" ht="14.25" customHeight="1" x14ac:dyDescent="0.2">
      <c r="A419" s="26"/>
    </row>
    <row r="420" spans="1:38" ht="14.25" customHeight="1" x14ac:dyDescent="0.2">
      <c r="A420" s="26"/>
    </row>
    <row r="421" spans="1:38" ht="14.25" customHeight="1" x14ac:dyDescent="0.2">
      <c r="A421" s="26"/>
    </row>
    <row r="422" spans="1:38" ht="14.25" customHeight="1" x14ac:dyDescent="0.2">
      <c r="A422" s="26"/>
    </row>
    <row r="423" spans="1:38" ht="14.25" customHeight="1" x14ac:dyDescent="0.2">
      <c r="A423" s="26"/>
    </row>
    <row r="424" spans="1:38" ht="14.25" customHeight="1" x14ac:dyDescent="0.2">
      <c r="A424" s="26"/>
    </row>
    <row r="425" spans="1:38" ht="14.25" customHeight="1" x14ac:dyDescent="0.2">
      <c r="A425" s="26"/>
    </row>
    <row r="426" spans="1:38" ht="14.25" customHeight="1" x14ac:dyDescent="0.2">
      <c r="A426" s="26"/>
    </row>
    <row r="427" spans="1:38" ht="14.25" customHeight="1" x14ac:dyDescent="0.2">
      <c r="A427" s="26"/>
    </row>
    <row r="428" spans="1:38" ht="14.25" customHeight="1" x14ac:dyDescent="0.2">
      <c r="A428" s="26"/>
    </row>
    <row r="429" spans="1:38" ht="14.25" customHeight="1" x14ac:dyDescent="0.2">
      <c r="A429" s="26"/>
    </row>
    <row r="430" spans="1:38" ht="14.25" customHeight="1" x14ac:dyDescent="0.2">
      <c r="A430" s="26"/>
    </row>
    <row r="431" spans="1:38" ht="14.25" customHeight="1" x14ac:dyDescent="0.2">
      <c r="A431" s="26"/>
    </row>
    <row r="432" spans="1:38" ht="14.25" customHeight="1" x14ac:dyDescent="0.2">
      <c r="A432" s="26"/>
    </row>
    <row r="433" spans="1:1" ht="14.25" customHeight="1" x14ac:dyDescent="0.2">
      <c r="A433" s="26"/>
    </row>
    <row r="434" spans="1:1" ht="14.25" customHeight="1" x14ac:dyDescent="0.2">
      <c r="A434" s="26"/>
    </row>
    <row r="435" spans="1:1" ht="14.25" customHeight="1" x14ac:dyDescent="0.2">
      <c r="A435" s="26"/>
    </row>
    <row r="436" spans="1:1" ht="14.25" customHeight="1" x14ac:dyDescent="0.2">
      <c r="A436" s="26"/>
    </row>
    <row r="437" spans="1:1" ht="14.25" customHeight="1" x14ac:dyDescent="0.2">
      <c r="A437" s="26"/>
    </row>
    <row r="438" spans="1:1" ht="14.25" customHeight="1" x14ac:dyDescent="0.2">
      <c r="A438" s="26"/>
    </row>
    <row r="439" spans="1:1" ht="14.25" customHeight="1" x14ac:dyDescent="0.2">
      <c r="A439" s="26"/>
    </row>
    <row r="440" spans="1:1" ht="14.25" customHeight="1" x14ac:dyDescent="0.2">
      <c r="A440" s="26"/>
    </row>
    <row r="441" spans="1:1" ht="14.25" customHeight="1" x14ac:dyDescent="0.2">
      <c r="A441" s="26"/>
    </row>
    <row r="442" spans="1:1" ht="14.25" customHeight="1" x14ac:dyDescent="0.2">
      <c r="A442" s="26"/>
    </row>
    <row r="443" spans="1:1" ht="14.25" customHeight="1" x14ac:dyDescent="0.2">
      <c r="A443" s="26"/>
    </row>
    <row r="444" spans="1:1" ht="14.25" customHeight="1" x14ac:dyDescent="0.2">
      <c r="A444" s="26"/>
    </row>
    <row r="445" spans="1:1" ht="14.25" customHeight="1" x14ac:dyDescent="0.2">
      <c r="A445" s="26"/>
    </row>
    <row r="446" spans="1:1" ht="14.25" customHeight="1" x14ac:dyDescent="0.2">
      <c r="A446" s="26"/>
    </row>
    <row r="447" spans="1:1" ht="14.25" customHeight="1" x14ac:dyDescent="0.2">
      <c r="A447" s="26"/>
    </row>
    <row r="448" spans="1:1" ht="14.25" customHeight="1" x14ac:dyDescent="0.2">
      <c r="A448" s="26"/>
    </row>
    <row r="449" spans="1:1" ht="14.25" customHeight="1" x14ac:dyDescent="0.2">
      <c r="A449" s="26"/>
    </row>
    <row r="450" spans="1:1" ht="14.25" customHeight="1" x14ac:dyDescent="0.2">
      <c r="A450" s="26"/>
    </row>
    <row r="451" spans="1:1" ht="14.25" customHeight="1" x14ac:dyDescent="0.2">
      <c r="A451" s="26"/>
    </row>
    <row r="452" spans="1:1" ht="14.25" customHeight="1" x14ac:dyDescent="0.2">
      <c r="A452" s="26"/>
    </row>
    <row r="453" spans="1:1" ht="14.25" customHeight="1" x14ac:dyDescent="0.2">
      <c r="A453" s="26"/>
    </row>
    <row r="454" spans="1:1" ht="14.25" customHeight="1" x14ac:dyDescent="0.2">
      <c r="A454" s="26"/>
    </row>
    <row r="455" spans="1:1" ht="14.25" customHeight="1" x14ac:dyDescent="0.2">
      <c r="A455" s="26"/>
    </row>
    <row r="456" spans="1:1" ht="14.25" customHeight="1" x14ac:dyDescent="0.2">
      <c r="A456" s="26"/>
    </row>
    <row r="457" spans="1:1" ht="14.25" customHeight="1" x14ac:dyDescent="0.2">
      <c r="A457" s="26"/>
    </row>
    <row r="458" spans="1:1" ht="14.25" customHeight="1" x14ac:dyDescent="0.2">
      <c r="A458" s="26"/>
    </row>
    <row r="459" spans="1:1" ht="14.25" customHeight="1" x14ac:dyDescent="0.2">
      <c r="A459" s="26"/>
    </row>
    <row r="460" spans="1:1" ht="14.25" customHeight="1" x14ac:dyDescent="0.2">
      <c r="A460" s="26"/>
    </row>
    <row r="461" spans="1:1" ht="14.25" customHeight="1" x14ac:dyDescent="0.2">
      <c r="A461" s="26"/>
    </row>
    <row r="462" spans="1:1" ht="14.25" customHeight="1" x14ac:dyDescent="0.2">
      <c r="A462" s="26"/>
    </row>
    <row r="463" spans="1:1" ht="14.25" customHeight="1" x14ac:dyDescent="0.2">
      <c r="A463" s="26"/>
    </row>
    <row r="464" spans="1:1" ht="14.25" customHeight="1" x14ac:dyDescent="0.2">
      <c r="A464" s="26"/>
    </row>
    <row r="465" spans="1:1" ht="14.25" customHeight="1" x14ac:dyDescent="0.2">
      <c r="A465" s="26"/>
    </row>
    <row r="466" spans="1:1" ht="14.25" customHeight="1" x14ac:dyDescent="0.2">
      <c r="A466" s="26"/>
    </row>
    <row r="467" spans="1:1" ht="14.25" customHeight="1" x14ac:dyDescent="0.2">
      <c r="A467" s="26"/>
    </row>
    <row r="468" spans="1:1" ht="14.25" customHeight="1" x14ac:dyDescent="0.2">
      <c r="A468" s="26"/>
    </row>
    <row r="469" spans="1:1" ht="14.25" customHeight="1" x14ac:dyDescent="0.2">
      <c r="A469" s="26"/>
    </row>
    <row r="470" spans="1:1" ht="14.25" customHeight="1" x14ac:dyDescent="0.2">
      <c r="A470" s="26"/>
    </row>
    <row r="471" spans="1:1" ht="14.25" customHeight="1" x14ac:dyDescent="0.2">
      <c r="A471" s="26"/>
    </row>
    <row r="472" spans="1:1" ht="14.25" customHeight="1" x14ac:dyDescent="0.2">
      <c r="A472" s="26"/>
    </row>
    <row r="473" spans="1:1" ht="14.25" customHeight="1" x14ac:dyDescent="0.2">
      <c r="A473" s="26"/>
    </row>
    <row r="474" spans="1:1" ht="14.25" customHeight="1" x14ac:dyDescent="0.2">
      <c r="A474" s="26"/>
    </row>
    <row r="475" spans="1:1" ht="14.25" customHeight="1" x14ac:dyDescent="0.2">
      <c r="A475" s="26"/>
    </row>
    <row r="476" spans="1:1" ht="14.25" customHeight="1" x14ac:dyDescent="0.2">
      <c r="A476" s="26"/>
    </row>
    <row r="477" spans="1:1" ht="14.25" customHeight="1" x14ac:dyDescent="0.2">
      <c r="A477" s="26"/>
    </row>
    <row r="478" spans="1:1" ht="14.25" customHeight="1" x14ac:dyDescent="0.2">
      <c r="A478" s="26"/>
    </row>
    <row r="479" spans="1:1" ht="14.25" customHeight="1" x14ac:dyDescent="0.2">
      <c r="A479" s="26"/>
    </row>
    <row r="480" spans="1:1" ht="14.25" customHeight="1" x14ac:dyDescent="0.2">
      <c r="A480" s="26"/>
    </row>
    <row r="481" spans="1:1" ht="14.25" customHeight="1" x14ac:dyDescent="0.2">
      <c r="A481" s="26"/>
    </row>
    <row r="482" spans="1:1" ht="14.25" customHeight="1" x14ac:dyDescent="0.2">
      <c r="A482" s="26"/>
    </row>
    <row r="483" spans="1:1" ht="14.25" customHeight="1" x14ac:dyDescent="0.2">
      <c r="A483" s="26"/>
    </row>
    <row r="484" spans="1:1" ht="14.25" customHeight="1" x14ac:dyDescent="0.2">
      <c r="A484" s="26"/>
    </row>
    <row r="485" spans="1:1" ht="14.25" customHeight="1" x14ac:dyDescent="0.2">
      <c r="A485" s="26"/>
    </row>
    <row r="486" spans="1:1" ht="14.25" customHeight="1" x14ac:dyDescent="0.2">
      <c r="A486" s="26"/>
    </row>
    <row r="487" spans="1:1" ht="14.25" customHeight="1" x14ac:dyDescent="0.2">
      <c r="A487" s="26"/>
    </row>
    <row r="488" spans="1:1" ht="14.25" customHeight="1" x14ac:dyDescent="0.2">
      <c r="A488" s="26"/>
    </row>
    <row r="489" spans="1:1" ht="14.25" customHeight="1" x14ac:dyDescent="0.2">
      <c r="A489" s="26"/>
    </row>
    <row r="490" spans="1:1" ht="14.25" customHeight="1" x14ac:dyDescent="0.2">
      <c r="A490" s="26"/>
    </row>
    <row r="491" spans="1:1" ht="14.25" customHeight="1" x14ac:dyDescent="0.2">
      <c r="A491" s="26"/>
    </row>
    <row r="492" spans="1:1" ht="14.25" customHeight="1" x14ac:dyDescent="0.2">
      <c r="A492" s="26"/>
    </row>
    <row r="493" spans="1:1" ht="14.25" customHeight="1" x14ac:dyDescent="0.2">
      <c r="A493" s="26"/>
    </row>
    <row r="494" spans="1:1" ht="14.25" customHeight="1" x14ac:dyDescent="0.2">
      <c r="A494" s="26"/>
    </row>
    <row r="495" spans="1:1" ht="14.25" customHeight="1" x14ac:dyDescent="0.2">
      <c r="A495" s="26"/>
    </row>
    <row r="496" spans="1:1" ht="14.25" customHeight="1" x14ac:dyDescent="0.2">
      <c r="A496" s="26"/>
    </row>
    <row r="497" spans="1:1" ht="14.25" customHeight="1" x14ac:dyDescent="0.2">
      <c r="A497" s="26"/>
    </row>
    <row r="498" spans="1:1" ht="14.25" customHeight="1" x14ac:dyDescent="0.2">
      <c r="A498" s="26"/>
    </row>
    <row r="499" spans="1:1" ht="14.25" customHeight="1" x14ac:dyDescent="0.2">
      <c r="A499" s="26"/>
    </row>
    <row r="500" spans="1:1" ht="14.25" customHeight="1" x14ac:dyDescent="0.2">
      <c r="A500" s="26"/>
    </row>
    <row r="501" spans="1:1" ht="14.25" customHeight="1" x14ac:dyDescent="0.2">
      <c r="A501" s="26"/>
    </row>
    <row r="502" spans="1:1" ht="14.25" customHeight="1" x14ac:dyDescent="0.2">
      <c r="A502" s="26"/>
    </row>
    <row r="503" spans="1:1" ht="14.25" customHeight="1" x14ac:dyDescent="0.2">
      <c r="A503" s="26"/>
    </row>
    <row r="504" spans="1:1" ht="14.25" customHeight="1" x14ac:dyDescent="0.2">
      <c r="A504" s="26"/>
    </row>
    <row r="505" spans="1:1" ht="14.25" customHeight="1" x14ac:dyDescent="0.2">
      <c r="A505" s="26"/>
    </row>
    <row r="506" spans="1:1" ht="14.25" customHeight="1" x14ac:dyDescent="0.2">
      <c r="A506" s="26"/>
    </row>
    <row r="507" spans="1:1" ht="14.25" customHeight="1" x14ac:dyDescent="0.2">
      <c r="A507" s="26"/>
    </row>
    <row r="508" spans="1:1" ht="14.25" customHeight="1" x14ac:dyDescent="0.2">
      <c r="A508" s="26"/>
    </row>
    <row r="509" spans="1:1" ht="14.25" customHeight="1" x14ac:dyDescent="0.2">
      <c r="A509" s="26"/>
    </row>
    <row r="510" spans="1:1" ht="14.25" customHeight="1" x14ac:dyDescent="0.2">
      <c r="A510" s="26"/>
    </row>
    <row r="511" spans="1:1" ht="14.25" customHeight="1" x14ac:dyDescent="0.2">
      <c r="A511" s="26"/>
    </row>
    <row r="512" spans="1:1" ht="14.25" customHeight="1" x14ac:dyDescent="0.2">
      <c r="A512" s="26"/>
    </row>
    <row r="513" spans="1:1" ht="14.25" customHeight="1" x14ac:dyDescent="0.2">
      <c r="A513" s="26"/>
    </row>
    <row r="514" spans="1:1" ht="14.25" customHeight="1" x14ac:dyDescent="0.2">
      <c r="A514" s="26"/>
    </row>
    <row r="515" spans="1:1" ht="14.25" customHeight="1" x14ac:dyDescent="0.2">
      <c r="A515" s="26"/>
    </row>
    <row r="516" spans="1:1" ht="14.25" customHeight="1" x14ac:dyDescent="0.2">
      <c r="A516" s="26"/>
    </row>
    <row r="517" spans="1:1" ht="14.25" customHeight="1" x14ac:dyDescent="0.2">
      <c r="A517" s="26"/>
    </row>
    <row r="518" spans="1:1" ht="14.25" customHeight="1" x14ac:dyDescent="0.2">
      <c r="A518" s="26"/>
    </row>
    <row r="519" spans="1:1" ht="14.25" customHeight="1" x14ac:dyDescent="0.2">
      <c r="A519" s="26"/>
    </row>
    <row r="520" spans="1:1" ht="14.25" customHeight="1" x14ac:dyDescent="0.2">
      <c r="A520" s="26"/>
    </row>
    <row r="521" spans="1:1" ht="14.25" customHeight="1" x14ac:dyDescent="0.2">
      <c r="A521" s="26"/>
    </row>
    <row r="522" spans="1:1" ht="14.25" customHeight="1" x14ac:dyDescent="0.2">
      <c r="A522" s="26"/>
    </row>
    <row r="523" spans="1:1" ht="14.25" customHeight="1" x14ac:dyDescent="0.2">
      <c r="A523" s="26"/>
    </row>
    <row r="524" spans="1:1" ht="14.25" customHeight="1" x14ac:dyDescent="0.2">
      <c r="A524" s="26"/>
    </row>
    <row r="525" spans="1:1" ht="14.25" customHeight="1" x14ac:dyDescent="0.2">
      <c r="A525" s="26"/>
    </row>
    <row r="526" spans="1:1" ht="14.25" customHeight="1" x14ac:dyDescent="0.2">
      <c r="A526" s="26"/>
    </row>
    <row r="527" spans="1:1" ht="14.25" customHeight="1" x14ac:dyDescent="0.2">
      <c r="A527" s="26"/>
    </row>
    <row r="528" spans="1:1" ht="14.25" customHeight="1" x14ac:dyDescent="0.2">
      <c r="A528" s="26"/>
    </row>
    <row r="529" spans="1:1" ht="14.25" customHeight="1" x14ac:dyDescent="0.2">
      <c r="A529" s="26"/>
    </row>
    <row r="530" spans="1:1" ht="14.25" customHeight="1" x14ac:dyDescent="0.2">
      <c r="A530" s="26"/>
    </row>
    <row r="531" spans="1:1" ht="14.25" customHeight="1" x14ac:dyDescent="0.2">
      <c r="A531" s="26"/>
    </row>
    <row r="532" spans="1:1" ht="14.25" customHeight="1" x14ac:dyDescent="0.2">
      <c r="A532" s="26"/>
    </row>
    <row r="533" spans="1:1" ht="14.25" customHeight="1" x14ac:dyDescent="0.2">
      <c r="A533" s="26"/>
    </row>
    <row r="534" spans="1:1" ht="14.25" customHeight="1" x14ac:dyDescent="0.2">
      <c r="A534" s="26"/>
    </row>
    <row r="535" spans="1:1" ht="14.25" customHeight="1" x14ac:dyDescent="0.2">
      <c r="A535" s="26"/>
    </row>
    <row r="536" spans="1:1" ht="14.25" customHeight="1" x14ac:dyDescent="0.2">
      <c r="A536" s="26"/>
    </row>
    <row r="537" spans="1:1" ht="14.25" customHeight="1" x14ac:dyDescent="0.2">
      <c r="A537" s="26"/>
    </row>
    <row r="538" spans="1:1" ht="14.25" customHeight="1" x14ac:dyDescent="0.2">
      <c r="A538" s="26"/>
    </row>
    <row r="539" spans="1:1" ht="14.25" customHeight="1" x14ac:dyDescent="0.2">
      <c r="A539" s="26"/>
    </row>
    <row r="540" spans="1:1" ht="14.25" customHeight="1" x14ac:dyDescent="0.2">
      <c r="A540" s="26"/>
    </row>
    <row r="541" spans="1:1" ht="14.25" customHeight="1" x14ac:dyDescent="0.2">
      <c r="A541" s="26"/>
    </row>
    <row r="542" spans="1:1" ht="14.25" customHeight="1" x14ac:dyDescent="0.2">
      <c r="A542" s="26"/>
    </row>
    <row r="543" spans="1:1" ht="14.25" customHeight="1" x14ac:dyDescent="0.2">
      <c r="A543" s="26"/>
    </row>
    <row r="544" spans="1:1" ht="14.25" customHeight="1" x14ac:dyDescent="0.2">
      <c r="A544" s="26"/>
    </row>
    <row r="545" spans="1:1" ht="14.25" customHeight="1" x14ac:dyDescent="0.2">
      <c r="A545" s="26"/>
    </row>
    <row r="546" spans="1:1" ht="14.25" customHeight="1" x14ac:dyDescent="0.2">
      <c r="A546" s="26"/>
    </row>
    <row r="547" spans="1:1" ht="14.25" customHeight="1" x14ac:dyDescent="0.2">
      <c r="A547" s="26"/>
    </row>
    <row r="548" spans="1:1" ht="14.25" customHeight="1" x14ac:dyDescent="0.2">
      <c r="A548" s="26"/>
    </row>
    <row r="549" spans="1:1" ht="14.25" customHeight="1" x14ac:dyDescent="0.2">
      <c r="A549" s="26"/>
    </row>
    <row r="550" spans="1:1" ht="14.25" customHeight="1" x14ac:dyDescent="0.2">
      <c r="A550" s="26"/>
    </row>
    <row r="551" spans="1:1" ht="14.25" customHeight="1" x14ac:dyDescent="0.2">
      <c r="A551" s="26"/>
    </row>
    <row r="552" spans="1:1" ht="14.25" customHeight="1" x14ac:dyDescent="0.2">
      <c r="A552" s="26"/>
    </row>
    <row r="553" spans="1:1" ht="14.25" customHeight="1" x14ac:dyDescent="0.2">
      <c r="A553" s="26"/>
    </row>
    <row r="554" spans="1:1" ht="14.25" customHeight="1" x14ac:dyDescent="0.2">
      <c r="A554" s="26"/>
    </row>
    <row r="555" spans="1:1" ht="14.25" customHeight="1" x14ac:dyDescent="0.2">
      <c r="A555" s="26"/>
    </row>
    <row r="556" spans="1:1" ht="14.25" customHeight="1" x14ac:dyDescent="0.2">
      <c r="A556" s="26"/>
    </row>
    <row r="557" spans="1:1" ht="14.25" customHeight="1" x14ac:dyDescent="0.2">
      <c r="A557" s="26"/>
    </row>
    <row r="558" spans="1:1" ht="14.25" customHeight="1" x14ac:dyDescent="0.2">
      <c r="A558" s="26"/>
    </row>
    <row r="559" spans="1:1" ht="14.25" customHeight="1" x14ac:dyDescent="0.2">
      <c r="A559" s="26"/>
    </row>
    <row r="560" spans="1:1" ht="14.25" customHeight="1" x14ac:dyDescent="0.2">
      <c r="A560" s="26"/>
    </row>
    <row r="561" spans="1:1" ht="14.25" customHeight="1" x14ac:dyDescent="0.2">
      <c r="A561" s="26"/>
    </row>
    <row r="562" spans="1:1" ht="14.25" customHeight="1" x14ac:dyDescent="0.2">
      <c r="A562" s="26"/>
    </row>
    <row r="563" spans="1:1" ht="14.25" customHeight="1" x14ac:dyDescent="0.2">
      <c r="A563" s="26"/>
    </row>
    <row r="564" spans="1:1" ht="14.25" customHeight="1" x14ac:dyDescent="0.2">
      <c r="A564" s="26"/>
    </row>
    <row r="565" spans="1:1" ht="14.25" customHeight="1" x14ac:dyDescent="0.2">
      <c r="A565" s="26"/>
    </row>
    <row r="566" spans="1:1" ht="14.25" customHeight="1" x14ac:dyDescent="0.2">
      <c r="A566" s="26"/>
    </row>
    <row r="567" spans="1:1" ht="14.25" customHeight="1" x14ac:dyDescent="0.2">
      <c r="A567" s="26"/>
    </row>
    <row r="568" spans="1:1" ht="14.25" customHeight="1" x14ac:dyDescent="0.2">
      <c r="A568" s="26"/>
    </row>
    <row r="569" spans="1:1" ht="14.25" customHeight="1" x14ac:dyDescent="0.2">
      <c r="A569" s="26"/>
    </row>
    <row r="570" spans="1:1" ht="14.25" customHeight="1" x14ac:dyDescent="0.2">
      <c r="A570" s="26"/>
    </row>
    <row r="571" spans="1:1" ht="14.25" customHeight="1" x14ac:dyDescent="0.2">
      <c r="A571" s="26"/>
    </row>
    <row r="572" spans="1:1" ht="14.25" customHeight="1" x14ac:dyDescent="0.2">
      <c r="A572" s="26"/>
    </row>
    <row r="573" spans="1:1" ht="14.25" customHeight="1" x14ac:dyDescent="0.2">
      <c r="A573" s="26"/>
    </row>
    <row r="574" spans="1:1" ht="14.25" customHeight="1" x14ac:dyDescent="0.2">
      <c r="A574" s="26"/>
    </row>
    <row r="575" spans="1:1" ht="14.25" customHeight="1" x14ac:dyDescent="0.2">
      <c r="A575" s="26"/>
    </row>
    <row r="576" spans="1:1" ht="14.25" customHeight="1" x14ac:dyDescent="0.2">
      <c r="A576" s="26"/>
    </row>
    <row r="577" spans="1:1" ht="14.25" customHeight="1" x14ac:dyDescent="0.2">
      <c r="A577" s="26"/>
    </row>
    <row r="578" spans="1:1" ht="14.25" customHeight="1" x14ac:dyDescent="0.2">
      <c r="A578" s="26"/>
    </row>
    <row r="579" spans="1:1" ht="14.25" customHeight="1" x14ac:dyDescent="0.2">
      <c r="A579" s="26"/>
    </row>
    <row r="580" spans="1:1" ht="14.25" customHeight="1" x14ac:dyDescent="0.2">
      <c r="A580" s="26"/>
    </row>
    <row r="581" spans="1:1" ht="14.25" customHeight="1" x14ac:dyDescent="0.2">
      <c r="A581" s="26"/>
    </row>
    <row r="582" spans="1:1" ht="14.25" customHeight="1" x14ac:dyDescent="0.2">
      <c r="A582" s="26"/>
    </row>
    <row r="583" spans="1:1" ht="14.25" customHeight="1" x14ac:dyDescent="0.2">
      <c r="A583" s="26"/>
    </row>
    <row r="584" spans="1:1" ht="14.25" customHeight="1" x14ac:dyDescent="0.2">
      <c r="A584" s="26"/>
    </row>
    <row r="585" spans="1:1" ht="14.25" customHeight="1" x14ac:dyDescent="0.2">
      <c r="A585" s="26"/>
    </row>
    <row r="586" spans="1:1" ht="14.25" customHeight="1" x14ac:dyDescent="0.2">
      <c r="A586" s="26"/>
    </row>
    <row r="587" spans="1:1" ht="14.25" customHeight="1" x14ac:dyDescent="0.2">
      <c r="A587" s="26"/>
    </row>
    <row r="588" spans="1:1" ht="14.25" customHeight="1" x14ac:dyDescent="0.2">
      <c r="A588" s="26"/>
    </row>
    <row r="589" spans="1:1" ht="14.25" customHeight="1" x14ac:dyDescent="0.2">
      <c r="A589" s="26"/>
    </row>
    <row r="590" spans="1:1" ht="14.25" customHeight="1" x14ac:dyDescent="0.2">
      <c r="A590" s="26"/>
    </row>
    <row r="591" spans="1:1" ht="14.25" customHeight="1" x14ac:dyDescent="0.2">
      <c r="A591" s="26"/>
    </row>
    <row r="592" spans="1:1" ht="14.25" customHeight="1" x14ac:dyDescent="0.2">
      <c r="A592" s="26"/>
    </row>
    <row r="593" spans="1:1" ht="14.25" customHeight="1" x14ac:dyDescent="0.2">
      <c r="A593" s="26"/>
    </row>
    <row r="594" spans="1:1" ht="14.25" customHeight="1" x14ac:dyDescent="0.2">
      <c r="A594" s="26"/>
    </row>
    <row r="595" spans="1:1" ht="14.25" customHeight="1" x14ac:dyDescent="0.2">
      <c r="A595" s="26"/>
    </row>
    <row r="596" spans="1:1" ht="14.25" customHeight="1" x14ac:dyDescent="0.2">
      <c r="A596" s="26"/>
    </row>
    <row r="597" spans="1:1" ht="14.25" customHeight="1" x14ac:dyDescent="0.2">
      <c r="A597" s="26"/>
    </row>
    <row r="598" spans="1:1" ht="14.25" customHeight="1" x14ac:dyDescent="0.2">
      <c r="A598" s="26"/>
    </row>
    <row r="599" spans="1:1" ht="14.25" customHeight="1" x14ac:dyDescent="0.2">
      <c r="A599" s="26"/>
    </row>
    <row r="600" spans="1:1" ht="14.25" customHeight="1" x14ac:dyDescent="0.2">
      <c r="A600" s="26"/>
    </row>
    <row r="601" spans="1:1" ht="14.25" customHeight="1" x14ac:dyDescent="0.2">
      <c r="A601" s="26"/>
    </row>
    <row r="602" spans="1:1" ht="14.25" customHeight="1" x14ac:dyDescent="0.2">
      <c r="A602" s="26"/>
    </row>
    <row r="603" spans="1:1" ht="14.25" customHeight="1" x14ac:dyDescent="0.2">
      <c r="A603" s="26"/>
    </row>
    <row r="604" spans="1:1" ht="14.25" customHeight="1" x14ac:dyDescent="0.2">
      <c r="A604" s="26"/>
    </row>
    <row r="605" spans="1:1" ht="14.25" customHeight="1" x14ac:dyDescent="0.2">
      <c r="A605" s="26"/>
    </row>
    <row r="606" spans="1:1" ht="14.25" customHeight="1" x14ac:dyDescent="0.2">
      <c r="A606" s="26"/>
    </row>
    <row r="607" spans="1:1" ht="14.25" customHeight="1" x14ac:dyDescent="0.2">
      <c r="A607" s="26"/>
    </row>
    <row r="608" spans="1:1" ht="14.25" customHeight="1" x14ac:dyDescent="0.2">
      <c r="A608" s="26"/>
    </row>
    <row r="609" spans="1:1" ht="14.25" customHeight="1" x14ac:dyDescent="0.2">
      <c r="A609" s="26"/>
    </row>
    <row r="610" spans="1:1" ht="14.25" customHeight="1" x14ac:dyDescent="0.2">
      <c r="A610" s="26"/>
    </row>
    <row r="611" spans="1:1" ht="14.25" customHeight="1" x14ac:dyDescent="0.2">
      <c r="A611" s="26"/>
    </row>
    <row r="612" spans="1:1" ht="14.25" customHeight="1" x14ac:dyDescent="0.2">
      <c r="A612" s="26"/>
    </row>
    <row r="613" spans="1:1" ht="14.25" customHeight="1" x14ac:dyDescent="0.2">
      <c r="A613" s="26"/>
    </row>
    <row r="614" spans="1:1" ht="14.25" customHeight="1" x14ac:dyDescent="0.2">
      <c r="A614" s="26"/>
    </row>
    <row r="615" spans="1:1" ht="14.25" customHeight="1" x14ac:dyDescent="0.2">
      <c r="A615" s="26"/>
    </row>
    <row r="616" spans="1:1" ht="14.25" customHeight="1" x14ac:dyDescent="0.2">
      <c r="A616" s="26"/>
    </row>
    <row r="617" spans="1:1" ht="14.25" customHeight="1" x14ac:dyDescent="0.2">
      <c r="A617" s="26"/>
    </row>
    <row r="618" spans="1:1" ht="14.25" customHeight="1" x14ac:dyDescent="0.2">
      <c r="A618" s="26"/>
    </row>
    <row r="619" spans="1:1" ht="14.25" customHeight="1" x14ac:dyDescent="0.2">
      <c r="A619" s="26"/>
    </row>
    <row r="620" spans="1:1" ht="14.25" customHeight="1" x14ac:dyDescent="0.2">
      <c r="A620" s="26"/>
    </row>
    <row r="621" spans="1:1" ht="14.25" customHeight="1" x14ac:dyDescent="0.2">
      <c r="A621" s="26"/>
    </row>
    <row r="622" spans="1:1" ht="14.25" customHeight="1" x14ac:dyDescent="0.2">
      <c r="A622" s="26"/>
    </row>
    <row r="623" spans="1:1" ht="14.25" customHeight="1" x14ac:dyDescent="0.2">
      <c r="A623" s="26"/>
    </row>
    <row r="624" spans="1:1" ht="14.25" customHeight="1" x14ac:dyDescent="0.2">
      <c r="A624" s="26"/>
    </row>
    <row r="625" spans="1:1" ht="14.25" customHeight="1" x14ac:dyDescent="0.2">
      <c r="A625" s="26"/>
    </row>
    <row r="626" spans="1:1" ht="14.25" customHeight="1" x14ac:dyDescent="0.2">
      <c r="A626" s="26"/>
    </row>
    <row r="627" spans="1:1" ht="14.25" customHeight="1" x14ac:dyDescent="0.2">
      <c r="A627" s="26"/>
    </row>
    <row r="628" spans="1:1" ht="14.25" customHeight="1" x14ac:dyDescent="0.2">
      <c r="A628" s="26"/>
    </row>
    <row r="629" spans="1:1" ht="14.25" customHeight="1" x14ac:dyDescent="0.2">
      <c r="A629" s="26"/>
    </row>
    <row r="630" spans="1:1" ht="14.25" customHeight="1" x14ac:dyDescent="0.2">
      <c r="A630" s="26"/>
    </row>
    <row r="631" spans="1:1" ht="14.25" customHeight="1" x14ac:dyDescent="0.2">
      <c r="A631" s="26"/>
    </row>
    <row r="632" spans="1:1" ht="14.25" customHeight="1" x14ac:dyDescent="0.2">
      <c r="A632" s="26"/>
    </row>
    <row r="633" spans="1:1" ht="14.25" customHeight="1" x14ac:dyDescent="0.2">
      <c r="A633" s="26"/>
    </row>
    <row r="634" spans="1:1" ht="14.25" customHeight="1" x14ac:dyDescent="0.2">
      <c r="A634" s="26"/>
    </row>
    <row r="635" spans="1:1" ht="14.25" customHeight="1" x14ac:dyDescent="0.2">
      <c r="A635" s="26"/>
    </row>
    <row r="636" spans="1:1" ht="14.25" customHeight="1" x14ac:dyDescent="0.2">
      <c r="A636" s="26"/>
    </row>
    <row r="637" spans="1:1" ht="14.25" customHeight="1" x14ac:dyDescent="0.2">
      <c r="A637" s="26"/>
    </row>
    <row r="638" spans="1:1" ht="14.25" customHeight="1" x14ac:dyDescent="0.2">
      <c r="A638" s="26"/>
    </row>
    <row r="639" spans="1:1" ht="14.25" customHeight="1" x14ac:dyDescent="0.2">
      <c r="A639" s="26"/>
    </row>
    <row r="640" spans="1:1" ht="14.25" customHeight="1" x14ac:dyDescent="0.2">
      <c r="A640" s="26"/>
    </row>
    <row r="641" spans="1:1" ht="14.25" customHeight="1" x14ac:dyDescent="0.2">
      <c r="A641" s="26"/>
    </row>
    <row r="642" spans="1:1" ht="14.25" customHeight="1" x14ac:dyDescent="0.2">
      <c r="A642" s="26"/>
    </row>
    <row r="643" spans="1:1" ht="14.25" customHeight="1" x14ac:dyDescent="0.2">
      <c r="A643" s="26"/>
    </row>
    <row r="644" spans="1:1" ht="14.25" customHeight="1" x14ac:dyDescent="0.2">
      <c r="A644" s="26"/>
    </row>
    <row r="645" spans="1:1" ht="14.25" customHeight="1" x14ac:dyDescent="0.2">
      <c r="A645" s="26"/>
    </row>
    <row r="646" spans="1:1" ht="14.25" customHeight="1" x14ac:dyDescent="0.2">
      <c r="A646" s="26"/>
    </row>
    <row r="647" spans="1:1" ht="14.25" customHeight="1" x14ac:dyDescent="0.2">
      <c r="A647" s="26"/>
    </row>
    <row r="648" spans="1:1" ht="14.25" customHeight="1" x14ac:dyDescent="0.2">
      <c r="A648" s="26"/>
    </row>
    <row r="649" spans="1:1" ht="14.25" customHeight="1" x14ac:dyDescent="0.2">
      <c r="A649" s="26"/>
    </row>
    <row r="650" spans="1:1" ht="14.25" customHeight="1" x14ac:dyDescent="0.2">
      <c r="A650" s="26"/>
    </row>
    <row r="651" spans="1:1" ht="14.25" customHeight="1" x14ac:dyDescent="0.2">
      <c r="A651" s="26"/>
    </row>
    <row r="652" spans="1:1" ht="14.25" customHeight="1" x14ac:dyDescent="0.2">
      <c r="A652" s="26"/>
    </row>
    <row r="653" spans="1:1" ht="14.25" customHeight="1" x14ac:dyDescent="0.2">
      <c r="A653" s="26"/>
    </row>
    <row r="654" spans="1:1" ht="14.25" customHeight="1" x14ac:dyDescent="0.2">
      <c r="A654" s="26"/>
    </row>
    <row r="655" spans="1:1" ht="14.25" customHeight="1" x14ac:dyDescent="0.2">
      <c r="A655" s="26"/>
    </row>
    <row r="656" spans="1:1" ht="14.25" customHeight="1" x14ac:dyDescent="0.2">
      <c r="A656" s="26"/>
    </row>
    <row r="657" spans="1:1" ht="14.25" customHeight="1" x14ac:dyDescent="0.2">
      <c r="A657" s="26"/>
    </row>
    <row r="658" spans="1:1" ht="14.25" customHeight="1" x14ac:dyDescent="0.2">
      <c r="A658" s="26"/>
    </row>
    <row r="659" spans="1:1" ht="14.25" customHeight="1" x14ac:dyDescent="0.2">
      <c r="A659" s="26"/>
    </row>
    <row r="660" spans="1:1" ht="14.25" customHeight="1" x14ac:dyDescent="0.2">
      <c r="A660" s="26"/>
    </row>
    <row r="661" spans="1:1" ht="14.25" customHeight="1" x14ac:dyDescent="0.2">
      <c r="A661" s="26"/>
    </row>
    <row r="662" spans="1:1" ht="14.25" customHeight="1" x14ac:dyDescent="0.2">
      <c r="A662" s="26"/>
    </row>
    <row r="663" spans="1:1" ht="14.25" customHeight="1" x14ac:dyDescent="0.2">
      <c r="A663" s="26"/>
    </row>
    <row r="664" spans="1:1" ht="14.25" customHeight="1" x14ac:dyDescent="0.2">
      <c r="A664" s="26"/>
    </row>
    <row r="665" spans="1:1" ht="14.25" customHeight="1" x14ac:dyDescent="0.2">
      <c r="A665" s="26"/>
    </row>
    <row r="666" spans="1:1" ht="14.25" customHeight="1" x14ac:dyDescent="0.2">
      <c r="A666" s="26"/>
    </row>
    <row r="667" spans="1:1" ht="14.25" customHeight="1" x14ac:dyDescent="0.2">
      <c r="A667" s="26"/>
    </row>
    <row r="668" spans="1:1" ht="14.25" customHeight="1" x14ac:dyDescent="0.2">
      <c r="A668" s="26"/>
    </row>
    <row r="669" spans="1:1" ht="14.25" customHeight="1" x14ac:dyDescent="0.2">
      <c r="A669" s="26"/>
    </row>
    <row r="670" spans="1:1" ht="14.25" customHeight="1" x14ac:dyDescent="0.2">
      <c r="A670" s="26"/>
    </row>
    <row r="671" spans="1:1" ht="14.25" customHeight="1" x14ac:dyDescent="0.2">
      <c r="A671" s="26"/>
    </row>
    <row r="672" spans="1:1" ht="14.25" customHeight="1" x14ac:dyDescent="0.2">
      <c r="A672" s="26"/>
    </row>
    <row r="673" spans="1:1" ht="14.25" customHeight="1" x14ac:dyDescent="0.2">
      <c r="A673" s="26"/>
    </row>
    <row r="674" spans="1:1" ht="14.25" customHeight="1" x14ac:dyDescent="0.2">
      <c r="A674" s="26"/>
    </row>
    <row r="675" spans="1:1" ht="14.25" customHeight="1" x14ac:dyDescent="0.2">
      <c r="A675" s="26"/>
    </row>
    <row r="676" spans="1:1" ht="14.25" customHeight="1" x14ac:dyDescent="0.2">
      <c r="A676" s="26"/>
    </row>
    <row r="677" spans="1:1" ht="14.25" customHeight="1" x14ac:dyDescent="0.2">
      <c r="A677" s="26"/>
    </row>
    <row r="678" spans="1:1" ht="14.25" customHeight="1" x14ac:dyDescent="0.2">
      <c r="A678" s="26"/>
    </row>
    <row r="679" spans="1:1" ht="14.25" customHeight="1" x14ac:dyDescent="0.2">
      <c r="A679" s="26"/>
    </row>
    <row r="680" spans="1:1" ht="14.25" customHeight="1" x14ac:dyDescent="0.2">
      <c r="A680" s="26"/>
    </row>
    <row r="681" spans="1:1" ht="14.25" customHeight="1" x14ac:dyDescent="0.2">
      <c r="A681" s="26"/>
    </row>
    <row r="682" spans="1:1" ht="14.25" customHeight="1" x14ac:dyDescent="0.2">
      <c r="A682" s="26"/>
    </row>
    <row r="683" spans="1:1" ht="14.25" customHeight="1" x14ac:dyDescent="0.2">
      <c r="A683" s="26"/>
    </row>
    <row r="684" spans="1:1" ht="14.25" customHeight="1" x14ac:dyDescent="0.2">
      <c r="A684" s="26"/>
    </row>
    <row r="685" spans="1:1" ht="14.25" customHeight="1" x14ac:dyDescent="0.2">
      <c r="A685" s="26"/>
    </row>
    <row r="686" spans="1:1" ht="14.25" customHeight="1" x14ac:dyDescent="0.2">
      <c r="A686" s="26"/>
    </row>
    <row r="687" spans="1:1" ht="14.25" customHeight="1" x14ac:dyDescent="0.2">
      <c r="A687" s="26"/>
    </row>
    <row r="688" spans="1:1" ht="14.25" customHeight="1" x14ac:dyDescent="0.2">
      <c r="A688" s="26"/>
    </row>
    <row r="689" spans="1:1" ht="14.25" customHeight="1" x14ac:dyDescent="0.2">
      <c r="A689" s="26"/>
    </row>
    <row r="690" spans="1:1" ht="14.25" customHeight="1" x14ac:dyDescent="0.2">
      <c r="A690" s="26"/>
    </row>
    <row r="691" spans="1:1" ht="14.25" customHeight="1" x14ac:dyDescent="0.2">
      <c r="A691" s="26"/>
    </row>
    <row r="692" spans="1:1" ht="14.25" customHeight="1" x14ac:dyDescent="0.2">
      <c r="A692" s="26"/>
    </row>
    <row r="693" spans="1:1" ht="14.25" customHeight="1" x14ac:dyDescent="0.2">
      <c r="A693" s="26"/>
    </row>
    <row r="694" spans="1:1" ht="14.25" customHeight="1" x14ac:dyDescent="0.2">
      <c r="A694" s="26"/>
    </row>
    <row r="695" spans="1:1" ht="14.25" customHeight="1" x14ac:dyDescent="0.2">
      <c r="A695" s="26"/>
    </row>
    <row r="696" spans="1:1" ht="14.25" customHeight="1" x14ac:dyDescent="0.2">
      <c r="A696" s="26"/>
    </row>
    <row r="697" spans="1:1" ht="14.25" customHeight="1" x14ac:dyDescent="0.2">
      <c r="A697" s="26"/>
    </row>
    <row r="698" spans="1:1" ht="14.25" customHeight="1" x14ac:dyDescent="0.2">
      <c r="A698" s="26"/>
    </row>
    <row r="699" spans="1:1" ht="14.25" customHeight="1" x14ac:dyDescent="0.2">
      <c r="A699" s="26"/>
    </row>
    <row r="700" spans="1:1" ht="14.25" customHeight="1" x14ac:dyDescent="0.2">
      <c r="A700" s="26"/>
    </row>
    <row r="701" spans="1:1" ht="14.25" customHeight="1" x14ac:dyDescent="0.2">
      <c r="A701" s="26"/>
    </row>
    <row r="702" spans="1:1" ht="14.25" customHeight="1" x14ac:dyDescent="0.2">
      <c r="A702" s="26"/>
    </row>
    <row r="703" spans="1:1" ht="14.25" customHeight="1" x14ac:dyDescent="0.2">
      <c r="A703" s="26"/>
    </row>
    <row r="704" spans="1:1" ht="14.25" customHeight="1" x14ac:dyDescent="0.2">
      <c r="A704" s="26"/>
    </row>
    <row r="705" spans="1:1" ht="14.25" customHeight="1" x14ac:dyDescent="0.2">
      <c r="A705" s="26"/>
    </row>
    <row r="706" spans="1:1" ht="14.25" customHeight="1" x14ac:dyDescent="0.2">
      <c r="A706" s="26"/>
    </row>
    <row r="707" spans="1:1" ht="14.25" customHeight="1" x14ac:dyDescent="0.2">
      <c r="A707" s="26"/>
    </row>
    <row r="708" spans="1:1" ht="14.25" customHeight="1" x14ac:dyDescent="0.2">
      <c r="A708" s="26"/>
    </row>
    <row r="709" spans="1:1" ht="14.25" customHeight="1" x14ac:dyDescent="0.2">
      <c r="A709" s="26"/>
    </row>
    <row r="710" spans="1:1" ht="14.25" customHeight="1" x14ac:dyDescent="0.2">
      <c r="A710" s="26"/>
    </row>
    <row r="711" spans="1:1" ht="14.25" customHeight="1" x14ac:dyDescent="0.2">
      <c r="A711" s="26"/>
    </row>
    <row r="712" spans="1:1" ht="14.25" customHeight="1" x14ac:dyDescent="0.2">
      <c r="A712" s="26"/>
    </row>
    <row r="713" spans="1:1" ht="14.25" customHeight="1" x14ac:dyDescent="0.2">
      <c r="A713" s="26"/>
    </row>
    <row r="714" spans="1:1" ht="14.25" customHeight="1" x14ac:dyDescent="0.2">
      <c r="A714" s="26"/>
    </row>
    <row r="715" spans="1:1" ht="14.25" customHeight="1" x14ac:dyDescent="0.2">
      <c r="A715" s="26"/>
    </row>
    <row r="716" spans="1:1" ht="14.25" customHeight="1" x14ac:dyDescent="0.2">
      <c r="A716" s="26"/>
    </row>
    <row r="717" spans="1:1" ht="14.25" customHeight="1" x14ac:dyDescent="0.2">
      <c r="A717" s="26"/>
    </row>
    <row r="718" spans="1:1" ht="14.25" customHeight="1" x14ac:dyDescent="0.2">
      <c r="A718" s="26"/>
    </row>
    <row r="719" spans="1:1" ht="14.25" customHeight="1" x14ac:dyDescent="0.2">
      <c r="A719" s="26"/>
    </row>
    <row r="720" spans="1:1" ht="14.25" customHeight="1" x14ac:dyDescent="0.2">
      <c r="A720" s="26"/>
    </row>
    <row r="721" spans="1:1" ht="14.25" customHeight="1" x14ac:dyDescent="0.2">
      <c r="A721" s="26"/>
    </row>
    <row r="722" spans="1:1" ht="14.25" customHeight="1" x14ac:dyDescent="0.2">
      <c r="A722" s="26"/>
    </row>
    <row r="723" spans="1:1" ht="14.25" customHeight="1" x14ac:dyDescent="0.2">
      <c r="A723" s="26"/>
    </row>
    <row r="724" spans="1:1" ht="14.25" customHeight="1" x14ac:dyDescent="0.2">
      <c r="A724" s="26"/>
    </row>
    <row r="725" spans="1:1" ht="14.25" customHeight="1" x14ac:dyDescent="0.2">
      <c r="A725" s="26"/>
    </row>
    <row r="726" spans="1:1" ht="14.25" customHeight="1" x14ac:dyDescent="0.2">
      <c r="A726" s="26"/>
    </row>
    <row r="727" spans="1:1" ht="14.25" customHeight="1" x14ac:dyDescent="0.2">
      <c r="A727" s="26"/>
    </row>
    <row r="728" spans="1:1" ht="14.25" customHeight="1" x14ac:dyDescent="0.2">
      <c r="A728" s="26"/>
    </row>
    <row r="729" spans="1:1" ht="14.25" customHeight="1" x14ac:dyDescent="0.2">
      <c r="A729" s="26"/>
    </row>
    <row r="730" spans="1:1" ht="14.25" customHeight="1" x14ac:dyDescent="0.2">
      <c r="A730" s="26"/>
    </row>
    <row r="731" spans="1:1" ht="14.25" customHeight="1" x14ac:dyDescent="0.2">
      <c r="A731" s="26"/>
    </row>
    <row r="732" spans="1:1" ht="14.25" customHeight="1" x14ac:dyDescent="0.2">
      <c r="A732" s="26"/>
    </row>
    <row r="733" spans="1:1" ht="14.25" customHeight="1" x14ac:dyDescent="0.2">
      <c r="A733" s="26"/>
    </row>
    <row r="734" spans="1:1" ht="14.25" customHeight="1" x14ac:dyDescent="0.2">
      <c r="A734" s="26"/>
    </row>
    <row r="735" spans="1:1" ht="14.25" customHeight="1" x14ac:dyDescent="0.2">
      <c r="A735" s="26"/>
    </row>
    <row r="736" spans="1:1" ht="14.25" customHeight="1" x14ac:dyDescent="0.2">
      <c r="A736" s="26"/>
    </row>
    <row r="737" spans="1:1" ht="14.25" customHeight="1" x14ac:dyDescent="0.2">
      <c r="A737" s="26"/>
    </row>
    <row r="738" spans="1:1" ht="14.25" customHeight="1" x14ac:dyDescent="0.2">
      <c r="A738" s="26"/>
    </row>
    <row r="739" spans="1:1" ht="14.25" customHeight="1" x14ac:dyDescent="0.2">
      <c r="A739" s="26"/>
    </row>
    <row r="740" spans="1:1" ht="14.25" customHeight="1" x14ac:dyDescent="0.2">
      <c r="A740" s="26"/>
    </row>
    <row r="741" spans="1:1" ht="14.25" customHeight="1" x14ac:dyDescent="0.2">
      <c r="A741" s="26"/>
    </row>
    <row r="742" spans="1:1" ht="14.25" customHeight="1" x14ac:dyDescent="0.2">
      <c r="A742" s="26"/>
    </row>
    <row r="743" spans="1:1" ht="14.25" customHeight="1" x14ac:dyDescent="0.2">
      <c r="A743" s="26"/>
    </row>
    <row r="744" spans="1:1" ht="14.25" customHeight="1" x14ac:dyDescent="0.2">
      <c r="A744" s="26"/>
    </row>
    <row r="745" spans="1:1" ht="14.25" customHeight="1" x14ac:dyDescent="0.2">
      <c r="A745" s="26"/>
    </row>
    <row r="746" spans="1:1" ht="14.25" customHeight="1" x14ac:dyDescent="0.2">
      <c r="A746" s="26"/>
    </row>
    <row r="747" spans="1:1" ht="14.25" customHeight="1" x14ac:dyDescent="0.2">
      <c r="A747" s="26"/>
    </row>
    <row r="748" spans="1:1" ht="14.25" customHeight="1" x14ac:dyDescent="0.2">
      <c r="A748" s="26"/>
    </row>
    <row r="749" spans="1:1" ht="14.25" customHeight="1" x14ac:dyDescent="0.2">
      <c r="A749" s="26"/>
    </row>
    <row r="750" spans="1:1" ht="14.25" customHeight="1" x14ac:dyDescent="0.2">
      <c r="A750" s="26"/>
    </row>
    <row r="751" spans="1:1" ht="14.25" customHeight="1" x14ac:dyDescent="0.2">
      <c r="A751" s="26"/>
    </row>
    <row r="752" spans="1:1" ht="14.25" customHeight="1" x14ac:dyDescent="0.2">
      <c r="A752" s="26"/>
    </row>
    <row r="753" spans="1:1" ht="14.25" customHeight="1" x14ac:dyDescent="0.2">
      <c r="A753" s="26"/>
    </row>
    <row r="754" spans="1:1" ht="14.25" customHeight="1" x14ac:dyDescent="0.2">
      <c r="A754" s="26"/>
    </row>
    <row r="755" spans="1:1" ht="14.25" customHeight="1" x14ac:dyDescent="0.2">
      <c r="A755" s="26"/>
    </row>
    <row r="756" spans="1:1" ht="14.25" customHeight="1" x14ac:dyDescent="0.2">
      <c r="A756" s="26"/>
    </row>
    <row r="757" spans="1:1" ht="14.25" customHeight="1" x14ac:dyDescent="0.2">
      <c r="A757" s="26"/>
    </row>
    <row r="758" spans="1:1" ht="14.25" customHeight="1" x14ac:dyDescent="0.2">
      <c r="A758" s="26"/>
    </row>
    <row r="759" spans="1:1" ht="14.25" customHeight="1" x14ac:dyDescent="0.2">
      <c r="A759" s="26"/>
    </row>
    <row r="760" spans="1:1" ht="14.25" customHeight="1" x14ac:dyDescent="0.2">
      <c r="A760" s="26"/>
    </row>
    <row r="761" spans="1:1" ht="14.25" customHeight="1" x14ac:dyDescent="0.2">
      <c r="A761" s="26"/>
    </row>
    <row r="762" spans="1:1" ht="14.25" customHeight="1" x14ac:dyDescent="0.2">
      <c r="A762" s="26"/>
    </row>
    <row r="763" spans="1:1" ht="14.25" customHeight="1" x14ac:dyDescent="0.2">
      <c r="A763" s="26"/>
    </row>
    <row r="764" spans="1:1" ht="14.25" customHeight="1" x14ac:dyDescent="0.2">
      <c r="A764" s="26"/>
    </row>
    <row r="765" spans="1:1" ht="14.25" customHeight="1" x14ac:dyDescent="0.2">
      <c r="A765" s="26"/>
    </row>
    <row r="766" spans="1:1" ht="14.25" customHeight="1" x14ac:dyDescent="0.2">
      <c r="A766" s="26"/>
    </row>
    <row r="767" spans="1:1" ht="14.25" customHeight="1" x14ac:dyDescent="0.2">
      <c r="A767" s="26"/>
    </row>
    <row r="768" spans="1:1" ht="14.25" customHeight="1" x14ac:dyDescent="0.2">
      <c r="A768" s="26"/>
    </row>
    <row r="769" spans="1:1" ht="14.25" customHeight="1" x14ac:dyDescent="0.2">
      <c r="A769" s="26"/>
    </row>
    <row r="770" spans="1:1" ht="14.25" customHeight="1" x14ac:dyDescent="0.2">
      <c r="A770" s="26"/>
    </row>
    <row r="771" spans="1:1" ht="14.25" customHeight="1" x14ac:dyDescent="0.2">
      <c r="A771" s="26"/>
    </row>
    <row r="772" spans="1:1" ht="14.25" customHeight="1" x14ac:dyDescent="0.2">
      <c r="A772" s="26"/>
    </row>
    <row r="773" spans="1:1" ht="14.25" customHeight="1" x14ac:dyDescent="0.2">
      <c r="A773" s="26"/>
    </row>
    <row r="774" spans="1:1" ht="14.25" customHeight="1" x14ac:dyDescent="0.2">
      <c r="A774" s="26"/>
    </row>
    <row r="775" spans="1:1" ht="14.25" customHeight="1" x14ac:dyDescent="0.2">
      <c r="A775" s="26"/>
    </row>
    <row r="776" spans="1:1" ht="14.25" customHeight="1" x14ac:dyDescent="0.2">
      <c r="A776" s="26"/>
    </row>
    <row r="777" spans="1:1" ht="14.25" customHeight="1" x14ac:dyDescent="0.2">
      <c r="A777" s="26"/>
    </row>
    <row r="778" spans="1:1" ht="14.25" customHeight="1" x14ac:dyDescent="0.2">
      <c r="A778" s="26"/>
    </row>
    <row r="779" spans="1:1" ht="14.25" customHeight="1" x14ac:dyDescent="0.2">
      <c r="A779" s="26"/>
    </row>
    <row r="780" spans="1:1" ht="14.25" customHeight="1" x14ac:dyDescent="0.2">
      <c r="A780" s="26"/>
    </row>
    <row r="781" spans="1:1" ht="14.25" customHeight="1" x14ac:dyDescent="0.2">
      <c r="A781" s="26"/>
    </row>
    <row r="782" spans="1:1" ht="14.25" customHeight="1" x14ac:dyDescent="0.2">
      <c r="A782" s="26"/>
    </row>
    <row r="783" spans="1:1" ht="14.25" customHeight="1" x14ac:dyDescent="0.2">
      <c r="A783" s="26"/>
    </row>
    <row r="784" spans="1:1" ht="14.25" customHeight="1" x14ac:dyDescent="0.2">
      <c r="A784" s="26"/>
    </row>
    <row r="785" spans="1:1" ht="14.25" customHeight="1" x14ac:dyDescent="0.2">
      <c r="A785" s="26"/>
    </row>
    <row r="786" spans="1:1" ht="14.25" customHeight="1" x14ac:dyDescent="0.2">
      <c r="A786" s="26"/>
    </row>
    <row r="787" spans="1:1" ht="14.25" customHeight="1" x14ac:dyDescent="0.2">
      <c r="A787" s="26"/>
    </row>
    <row r="788" spans="1:1" ht="14.25" customHeight="1" x14ac:dyDescent="0.2">
      <c r="A788" s="26"/>
    </row>
    <row r="789" spans="1:1" ht="14.25" customHeight="1" x14ac:dyDescent="0.2">
      <c r="A789" s="26"/>
    </row>
    <row r="790" spans="1:1" ht="14.25" customHeight="1" x14ac:dyDescent="0.2">
      <c r="A790" s="26"/>
    </row>
    <row r="791" spans="1:1" ht="14.25" customHeight="1" x14ac:dyDescent="0.2">
      <c r="A791" s="26"/>
    </row>
    <row r="792" spans="1:1" ht="14.25" customHeight="1" x14ac:dyDescent="0.2">
      <c r="A792" s="26"/>
    </row>
    <row r="793" spans="1:1" ht="14.25" customHeight="1" x14ac:dyDescent="0.2">
      <c r="A793" s="26"/>
    </row>
    <row r="794" spans="1:1" ht="14.25" customHeight="1" x14ac:dyDescent="0.2">
      <c r="A794" s="26"/>
    </row>
    <row r="795" spans="1:1" ht="14.25" customHeight="1" x14ac:dyDescent="0.2">
      <c r="A795" s="26"/>
    </row>
    <row r="796" spans="1:1" ht="14.25" customHeight="1" x14ac:dyDescent="0.2">
      <c r="A796" s="26"/>
    </row>
    <row r="797" spans="1:1" ht="14.25" customHeight="1" x14ac:dyDescent="0.2">
      <c r="A797" s="26"/>
    </row>
    <row r="798" spans="1:1" ht="14.25" customHeight="1" x14ac:dyDescent="0.2">
      <c r="A798" s="26"/>
    </row>
    <row r="799" spans="1:1" ht="14.25" customHeight="1" x14ac:dyDescent="0.2">
      <c r="A799" s="26"/>
    </row>
    <row r="800" spans="1:1" ht="14.25" customHeight="1" x14ac:dyDescent="0.2">
      <c r="A800" s="26"/>
    </row>
    <row r="801" spans="1:1" ht="14.25" customHeight="1" x14ac:dyDescent="0.2">
      <c r="A801" s="26"/>
    </row>
    <row r="802" spans="1:1" ht="14.25" customHeight="1" x14ac:dyDescent="0.2">
      <c r="A802" s="26"/>
    </row>
    <row r="803" spans="1:1" ht="14.25" customHeight="1" x14ac:dyDescent="0.2">
      <c r="A803" s="26"/>
    </row>
    <row r="804" spans="1:1" ht="14.25" customHeight="1" x14ac:dyDescent="0.2">
      <c r="A804" s="26"/>
    </row>
    <row r="805" spans="1:1" ht="14.25" customHeight="1" x14ac:dyDescent="0.2">
      <c r="A805" s="26"/>
    </row>
    <row r="806" spans="1:1" ht="14.25" customHeight="1" x14ac:dyDescent="0.2">
      <c r="A806" s="26"/>
    </row>
    <row r="807" spans="1:1" ht="14.25" customHeight="1" x14ac:dyDescent="0.2">
      <c r="A807" s="26"/>
    </row>
    <row r="808" spans="1:1" ht="14.25" customHeight="1" x14ac:dyDescent="0.2">
      <c r="A808" s="26"/>
    </row>
    <row r="809" spans="1:1" ht="14.25" customHeight="1" x14ac:dyDescent="0.2">
      <c r="A809" s="26"/>
    </row>
    <row r="810" spans="1:1" ht="14.25" customHeight="1" x14ac:dyDescent="0.2">
      <c r="A810" s="26"/>
    </row>
    <row r="811" spans="1:1" ht="14.25" customHeight="1" x14ac:dyDescent="0.2">
      <c r="A811" s="26"/>
    </row>
    <row r="812" spans="1:1" ht="14.25" customHeight="1" x14ac:dyDescent="0.2">
      <c r="A812" s="26"/>
    </row>
    <row r="813" spans="1:1" ht="14.25" customHeight="1" x14ac:dyDescent="0.2">
      <c r="A813" s="26"/>
    </row>
    <row r="814" spans="1:1" ht="14.25" customHeight="1" x14ac:dyDescent="0.2">
      <c r="A814" s="26"/>
    </row>
    <row r="815" spans="1:1" ht="14.25" customHeight="1" x14ac:dyDescent="0.2">
      <c r="A815" s="26"/>
    </row>
    <row r="816" spans="1:1" ht="14.25" customHeight="1" x14ac:dyDescent="0.2">
      <c r="A816" s="26"/>
    </row>
    <row r="817" spans="1:1" ht="14.25" customHeight="1" x14ac:dyDescent="0.2">
      <c r="A817" s="26"/>
    </row>
    <row r="818" spans="1:1" ht="14.25" customHeight="1" x14ac:dyDescent="0.2">
      <c r="A818" s="26"/>
    </row>
    <row r="819" spans="1:1" ht="14.25" customHeight="1" x14ac:dyDescent="0.2">
      <c r="A819" s="26"/>
    </row>
    <row r="820" spans="1:1" ht="14.25" customHeight="1" x14ac:dyDescent="0.2">
      <c r="A820" s="26"/>
    </row>
    <row r="821" spans="1:1" ht="14.25" customHeight="1" x14ac:dyDescent="0.2">
      <c r="A821" s="26"/>
    </row>
    <row r="822" spans="1:1" ht="14.25" customHeight="1" x14ac:dyDescent="0.2">
      <c r="A822" s="26"/>
    </row>
    <row r="823" spans="1:1" ht="14.25" customHeight="1" x14ac:dyDescent="0.2">
      <c r="A823" s="26"/>
    </row>
    <row r="824" spans="1:1" ht="14.25" customHeight="1" x14ac:dyDescent="0.2">
      <c r="A824" s="26"/>
    </row>
    <row r="825" spans="1:1" ht="14.25" customHeight="1" x14ac:dyDescent="0.2">
      <c r="A825" s="26"/>
    </row>
    <row r="826" spans="1:1" ht="14.25" customHeight="1" x14ac:dyDescent="0.2">
      <c r="A826" s="26"/>
    </row>
    <row r="827" spans="1:1" ht="14.25" customHeight="1" x14ac:dyDescent="0.2">
      <c r="A827" s="26"/>
    </row>
    <row r="828" spans="1:1" ht="14.25" customHeight="1" x14ac:dyDescent="0.2">
      <c r="A828" s="26"/>
    </row>
    <row r="829" spans="1:1" ht="14.25" customHeight="1" x14ac:dyDescent="0.2">
      <c r="A829" s="26"/>
    </row>
    <row r="830" spans="1:1" ht="14.25" customHeight="1" x14ac:dyDescent="0.2">
      <c r="A830" s="26"/>
    </row>
    <row r="831" spans="1:1" ht="14.25" customHeight="1" x14ac:dyDescent="0.2">
      <c r="A831" s="26"/>
    </row>
    <row r="832" spans="1:1" ht="14.25" customHeight="1" x14ac:dyDescent="0.2">
      <c r="A832" s="26"/>
    </row>
    <row r="833" spans="1:1" ht="14.25" customHeight="1" x14ac:dyDescent="0.2">
      <c r="A833" s="26"/>
    </row>
    <row r="834" spans="1:1" ht="14.25" customHeight="1" x14ac:dyDescent="0.2">
      <c r="A834" s="26"/>
    </row>
    <row r="835" spans="1:1" ht="14.25" customHeight="1" x14ac:dyDescent="0.2">
      <c r="A835" s="26"/>
    </row>
    <row r="836" spans="1:1" ht="14.25" customHeight="1" x14ac:dyDescent="0.2">
      <c r="A836" s="26"/>
    </row>
    <row r="837" spans="1:1" ht="14.25" customHeight="1" x14ac:dyDescent="0.2">
      <c r="A837" s="26"/>
    </row>
    <row r="838" spans="1:1" ht="14.25" customHeight="1" x14ac:dyDescent="0.2">
      <c r="A838" s="26"/>
    </row>
    <row r="839" spans="1:1" ht="14.25" customHeight="1" x14ac:dyDescent="0.2">
      <c r="A839" s="26"/>
    </row>
    <row r="840" spans="1:1" ht="14.25" customHeight="1" x14ac:dyDescent="0.2">
      <c r="A840" s="26"/>
    </row>
    <row r="841" spans="1:1" ht="14.25" customHeight="1" x14ac:dyDescent="0.2">
      <c r="A841" s="26"/>
    </row>
    <row r="842" spans="1:1" ht="14.25" customHeight="1" x14ac:dyDescent="0.2">
      <c r="A842" s="26"/>
    </row>
    <row r="843" spans="1:1" ht="14.25" customHeight="1" x14ac:dyDescent="0.2">
      <c r="A843" s="26"/>
    </row>
    <row r="844" spans="1:1" ht="14.25" customHeight="1" x14ac:dyDescent="0.2">
      <c r="A844" s="26"/>
    </row>
    <row r="845" spans="1:1" ht="14.25" customHeight="1" x14ac:dyDescent="0.2">
      <c r="A845" s="26"/>
    </row>
    <row r="846" spans="1:1" ht="14.25" customHeight="1" x14ac:dyDescent="0.2">
      <c r="A846" s="26"/>
    </row>
    <row r="847" spans="1:1" ht="14.25" customHeight="1" x14ac:dyDescent="0.2">
      <c r="A847" s="26"/>
    </row>
    <row r="848" spans="1:1" ht="14.25" customHeight="1" x14ac:dyDescent="0.2">
      <c r="A848" s="26"/>
    </row>
    <row r="849" spans="1:1" ht="14.25" customHeight="1" x14ac:dyDescent="0.2">
      <c r="A849" s="26"/>
    </row>
    <row r="850" spans="1:1" ht="14.25" customHeight="1" x14ac:dyDescent="0.2">
      <c r="A850" s="26"/>
    </row>
    <row r="851" spans="1:1" ht="14.25" customHeight="1" x14ac:dyDescent="0.2">
      <c r="A851" s="26"/>
    </row>
    <row r="852" spans="1:1" ht="14.25" customHeight="1" x14ac:dyDescent="0.2">
      <c r="A852" s="26"/>
    </row>
    <row r="853" spans="1:1" ht="14.25" customHeight="1" x14ac:dyDescent="0.2">
      <c r="A853" s="26"/>
    </row>
    <row r="854" spans="1:1" ht="14.25" customHeight="1" x14ac:dyDescent="0.2">
      <c r="A854" s="26"/>
    </row>
    <row r="855" spans="1:1" ht="14.25" customHeight="1" x14ac:dyDescent="0.2">
      <c r="A855" s="26"/>
    </row>
    <row r="856" spans="1:1" ht="14.25" customHeight="1" x14ac:dyDescent="0.2">
      <c r="A856" s="26"/>
    </row>
    <row r="857" spans="1:1" ht="14.25" customHeight="1" x14ac:dyDescent="0.2">
      <c r="A857" s="26"/>
    </row>
    <row r="858" spans="1:1" ht="14.25" customHeight="1" x14ac:dyDescent="0.2">
      <c r="A858" s="26"/>
    </row>
    <row r="859" spans="1:1" ht="14.25" customHeight="1" x14ac:dyDescent="0.2">
      <c r="A859" s="26"/>
    </row>
    <row r="860" spans="1:1" ht="14.25" customHeight="1" x14ac:dyDescent="0.2">
      <c r="A860" s="26"/>
    </row>
    <row r="861" spans="1:1" ht="14.25" customHeight="1" x14ac:dyDescent="0.2">
      <c r="A861" s="26"/>
    </row>
    <row r="862" spans="1:1" ht="14.25" customHeight="1" x14ac:dyDescent="0.2">
      <c r="A862" s="26"/>
    </row>
    <row r="863" spans="1:1" ht="14.25" customHeight="1" x14ac:dyDescent="0.2">
      <c r="A863" s="26"/>
    </row>
    <row r="864" spans="1:1" ht="14.25" customHeight="1" x14ac:dyDescent="0.2">
      <c r="A864" s="26"/>
    </row>
    <row r="865" spans="1:1" ht="14.25" customHeight="1" x14ac:dyDescent="0.2">
      <c r="A865" s="26"/>
    </row>
    <row r="866" spans="1:1" ht="14.25" customHeight="1" x14ac:dyDescent="0.2">
      <c r="A866" s="26"/>
    </row>
    <row r="867" spans="1:1" ht="14.25" customHeight="1" x14ac:dyDescent="0.2">
      <c r="A867" s="26"/>
    </row>
    <row r="868" spans="1:1" ht="14.25" customHeight="1" x14ac:dyDescent="0.2">
      <c r="A868" s="26"/>
    </row>
    <row r="869" spans="1:1" ht="14.25" customHeight="1" x14ac:dyDescent="0.2">
      <c r="A869" s="26"/>
    </row>
    <row r="870" spans="1:1" ht="14.25" customHeight="1" x14ac:dyDescent="0.2">
      <c r="A870" s="26"/>
    </row>
    <row r="871" spans="1:1" ht="14.25" customHeight="1" x14ac:dyDescent="0.2">
      <c r="A871" s="26"/>
    </row>
    <row r="872" spans="1:1" ht="14.25" customHeight="1" x14ac:dyDescent="0.2">
      <c r="A872" s="26"/>
    </row>
    <row r="873" spans="1:1" ht="14.25" customHeight="1" x14ac:dyDescent="0.2">
      <c r="A873" s="26"/>
    </row>
    <row r="874" spans="1:1" ht="14.25" customHeight="1" x14ac:dyDescent="0.2">
      <c r="A874" s="26"/>
    </row>
    <row r="875" spans="1:1" ht="14.25" customHeight="1" x14ac:dyDescent="0.2">
      <c r="A875" s="26"/>
    </row>
    <row r="876" spans="1:1" ht="14.25" customHeight="1" x14ac:dyDescent="0.2">
      <c r="A876" s="26"/>
    </row>
    <row r="877" spans="1:1" ht="14.25" customHeight="1" x14ac:dyDescent="0.2">
      <c r="A877" s="26"/>
    </row>
    <row r="878" spans="1:1" ht="14.25" customHeight="1" x14ac:dyDescent="0.2">
      <c r="A878" s="26"/>
    </row>
    <row r="879" spans="1:1" ht="14.25" customHeight="1" x14ac:dyDescent="0.2">
      <c r="A879" s="26"/>
    </row>
    <row r="880" spans="1:1" ht="14.25" customHeight="1" x14ac:dyDescent="0.2">
      <c r="A880" s="26"/>
    </row>
    <row r="881" spans="1:1" ht="14.25" customHeight="1" x14ac:dyDescent="0.2">
      <c r="A881" s="26"/>
    </row>
    <row r="882" spans="1:1" ht="14.25" customHeight="1" x14ac:dyDescent="0.2">
      <c r="A882" s="26"/>
    </row>
    <row r="883" spans="1:1" ht="14.25" customHeight="1" x14ac:dyDescent="0.2">
      <c r="A883" s="26"/>
    </row>
    <row r="884" spans="1:1" ht="14.25" customHeight="1" x14ac:dyDescent="0.2">
      <c r="A884" s="26"/>
    </row>
    <row r="885" spans="1:1" ht="14.25" customHeight="1" x14ac:dyDescent="0.2">
      <c r="A885" s="26"/>
    </row>
    <row r="886" spans="1:1" ht="14.25" customHeight="1" x14ac:dyDescent="0.2">
      <c r="A886" s="26"/>
    </row>
    <row r="887" spans="1:1" ht="14.25" customHeight="1" x14ac:dyDescent="0.2">
      <c r="A887" s="26"/>
    </row>
    <row r="888" spans="1:1" ht="14.25" customHeight="1" x14ac:dyDescent="0.2">
      <c r="A888" s="26"/>
    </row>
    <row r="889" spans="1:1" ht="14.25" customHeight="1" x14ac:dyDescent="0.2">
      <c r="A889" s="26"/>
    </row>
    <row r="890" spans="1:1" ht="14.25" customHeight="1" x14ac:dyDescent="0.2">
      <c r="A890" s="26"/>
    </row>
    <row r="891" spans="1:1" ht="14.25" customHeight="1" x14ac:dyDescent="0.2">
      <c r="A891" s="26"/>
    </row>
    <row r="892" spans="1:1" ht="14.25" customHeight="1" x14ac:dyDescent="0.2">
      <c r="A892" s="26"/>
    </row>
    <row r="893" spans="1:1" ht="14.25" customHeight="1" x14ac:dyDescent="0.2">
      <c r="A893" s="26"/>
    </row>
    <row r="894" spans="1:1" ht="14.25" customHeight="1" x14ac:dyDescent="0.2">
      <c r="A894" s="26"/>
    </row>
    <row r="895" spans="1:1" ht="14.25" customHeight="1" x14ac:dyDescent="0.2">
      <c r="A895" s="26"/>
    </row>
    <row r="896" spans="1:1" ht="14.25" customHeight="1" x14ac:dyDescent="0.2">
      <c r="A896" s="26"/>
    </row>
    <row r="897" spans="1:1" ht="14.25" customHeight="1" x14ac:dyDescent="0.2">
      <c r="A897" s="26"/>
    </row>
    <row r="898" spans="1:1" ht="14.25" customHeight="1" x14ac:dyDescent="0.2">
      <c r="A898" s="26"/>
    </row>
    <row r="899" spans="1:1" ht="14.25" customHeight="1" x14ac:dyDescent="0.2">
      <c r="A899" s="26"/>
    </row>
    <row r="900" spans="1:1" ht="14.25" customHeight="1" x14ac:dyDescent="0.2">
      <c r="A900" s="26"/>
    </row>
    <row r="901" spans="1:1" ht="14.25" customHeight="1" x14ac:dyDescent="0.2">
      <c r="A901" s="26"/>
    </row>
    <row r="902" spans="1:1" ht="14.25" customHeight="1" x14ac:dyDescent="0.2">
      <c r="A902" s="26"/>
    </row>
    <row r="903" spans="1:1" ht="14.25" customHeight="1" x14ac:dyDescent="0.2">
      <c r="A903" s="26"/>
    </row>
    <row r="904" spans="1:1" ht="14.25" customHeight="1" x14ac:dyDescent="0.2">
      <c r="A904" s="26"/>
    </row>
    <row r="905" spans="1:1" ht="14.25" customHeight="1" x14ac:dyDescent="0.2">
      <c r="A905" s="26"/>
    </row>
    <row r="906" spans="1:1" ht="14.25" customHeight="1" x14ac:dyDescent="0.2">
      <c r="A906" s="26"/>
    </row>
    <row r="907" spans="1:1" ht="14.25" customHeight="1" x14ac:dyDescent="0.2">
      <c r="A907" s="26"/>
    </row>
    <row r="908" spans="1:1" ht="14.25" customHeight="1" x14ac:dyDescent="0.2">
      <c r="A908" s="26"/>
    </row>
    <row r="909" spans="1:1" ht="14.25" customHeight="1" x14ac:dyDescent="0.2">
      <c r="A909" s="26"/>
    </row>
    <row r="910" spans="1:1" ht="14.25" customHeight="1" x14ac:dyDescent="0.2">
      <c r="A910" s="26"/>
    </row>
    <row r="911" spans="1:1" ht="14.25" customHeight="1" x14ac:dyDescent="0.2">
      <c r="A911" s="26"/>
    </row>
    <row r="912" spans="1:1" ht="14.25" customHeight="1" x14ac:dyDescent="0.2">
      <c r="A912" s="26"/>
    </row>
    <row r="913" spans="1:1" ht="14.25" customHeight="1" x14ac:dyDescent="0.2">
      <c r="A913" s="26"/>
    </row>
    <row r="914" spans="1:1" ht="14.25" customHeight="1" x14ac:dyDescent="0.2">
      <c r="A914" s="26"/>
    </row>
    <row r="915" spans="1:1" ht="14.25" customHeight="1" x14ac:dyDescent="0.2">
      <c r="A915" s="26"/>
    </row>
    <row r="916" spans="1:1" ht="14.25" customHeight="1" x14ac:dyDescent="0.2">
      <c r="A916" s="26"/>
    </row>
    <row r="917" spans="1:1" ht="14.25" customHeight="1" x14ac:dyDescent="0.2">
      <c r="A917" s="26"/>
    </row>
    <row r="918" spans="1:1" ht="14.25" customHeight="1" x14ac:dyDescent="0.2">
      <c r="A918" s="26"/>
    </row>
    <row r="919" spans="1:1" ht="14.25" customHeight="1" x14ac:dyDescent="0.2">
      <c r="A919" s="26"/>
    </row>
    <row r="920" spans="1:1" ht="14.25" customHeight="1" x14ac:dyDescent="0.2">
      <c r="A920" s="26"/>
    </row>
    <row r="921" spans="1:1" ht="14.25" customHeight="1" x14ac:dyDescent="0.2">
      <c r="A921" s="26"/>
    </row>
    <row r="922" spans="1:1" ht="14.25" customHeight="1" x14ac:dyDescent="0.2">
      <c r="A922" s="26"/>
    </row>
    <row r="923" spans="1:1" ht="14.25" customHeight="1" x14ac:dyDescent="0.2">
      <c r="A923" s="26"/>
    </row>
    <row r="924" spans="1:1" ht="14.25" customHeight="1" x14ac:dyDescent="0.2">
      <c r="A924" s="26"/>
    </row>
    <row r="925" spans="1:1" ht="14.25" customHeight="1" x14ac:dyDescent="0.2">
      <c r="A925" s="26"/>
    </row>
    <row r="926" spans="1:1" ht="14.25" customHeight="1" x14ac:dyDescent="0.2">
      <c r="A926" s="26"/>
    </row>
    <row r="927" spans="1:1" ht="14.25" customHeight="1" x14ac:dyDescent="0.2">
      <c r="A927" s="26"/>
    </row>
    <row r="928" spans="1:1" ht="14.25" customHeight="1" x14ac:dyDescent="0.2">
      <c r="A928" s="26"/>
    </row>
    <row r="929" spans="1:1" ht="14.25" customHeight="1" x14ac:dyDescent="0.2">
      <c r="A929" s="26"/>
    </row>
    <row r="930" spans="1:1" ht="14.25" customHeight="1" x14ac:dyDescent="0.2">
      <c r="A930" s="26"/>
    </row>
    <row r="931" spans="1:1" ht="14.25" customHeight="1" x14ac:dyDescent="0.2">
      <c r="A931" s="26"/>
    </row>
    <row r="932" spans="1:1" ht="14.25" customHeight="1" x14ac:dyDescent="0.2">
      <c r="A932" s="26"/>
    </row>
    <row r="933" spans="1:1" ht="14.25" customHeight="1" x14ac:dyDescent="0.2">
      <c r="A933" s="26"/>
    </row>
    <row r="934" spans="1:1" ht="14.25" customHeight="1" x14ac:dyDescent="0.2">
      <c r="A934" s="26"/>
    </row>
    <row r="935" spans="1:1" ht="14.25" customHeight="1" x14ac:dyDescent="0.2">
      <c r="A935" s="26"/>
    </row>
    <row r="936" spans="1:1" ht="14.25" customHeight="1" x14ac:dyDescent="0.2">
      <c r="A936" s="26"/>
    </row>
    <row r="937" spans="1:1" ht="14.25" customHeight="1" x14ac:dyDescent="0.2">
      <c r="A937" s="26"/>
    </row>
    <row r="938" spans="1:1" ht="14.25" customHeight="1" x14ac:dyDescent="0.2">
      <c r="A938" s="26"/>
    </row>
    <row r="939" spans="1:1" ht="14.25" customHeight="1" x14ac:dyDescent="0.2">
      <c r="A939" s="26"/>
    </row>
    <row r="940" spans="1:1" ht="14.25" customHeight="1" x14ac:dyDescent="0.2">
      <c r="A940" s="26"/>
    </row>
    <row r="941" spans="1:1" ht="14.25" customHeight="1" x14ac:dyDescent="0.2">
      <c r="A941" s="26"/>
    </row>
    <row r="942" spans="1:1" ht="14.25" customHeight="1" x14ac:dyDescent="0.2">
      <c r="A942" s="26"/>
    </row>
    <row r="943" spans="1:1" ht="14.25" customHeight="1" x14ac:dyDescent="0.2">
      <c r="A943" s="26"/>
    </row>
    <row r="944" spans="1:1" ht="14.25" customHeight="1" x14ac:dyDescent="0.2">
      <c r="A944" s="26"/>
    </row>
    <row r="945" spans="1:1" ht="14.25" customHeight="1" x14ac:dyDescent="0.2">
      <c r="A945" s="26"/>
    </row>
    <row r="946" spans="1:1" ht="14.25" customHeight="1" x14ac:dyDescent="0.2">
      <c r="A946" s="26"/>
    </row>
    <row r="947" spans="1:1" ht="14.25" customHeight="1" x14ac:dyDescent="0.2">
      <c r="A947" s="26"/>
    </row>
    <row r="948" spans="1:1" ht="14.25" customHeight="1" x14ac:dyDescent="0.2">
      <c r="A948" s="26"/>
    </row>
    <row r="949" spans="1:1" ht="14.25" customHeight="1" x14ac:dyDescent="0.2">
      <c r="A949" s="26"/>
    </row>
    <row r="950" spans="1:1" ht="14.25" customHeight="1" x14ac:dyDescent="0.2">
      <c r="A950" s="26"/>
    </row>
    <row r="951" spans="1:1" ht="14.25" customHeight="1" x14ac:dyDescent="0.2">
      <c r="A951" s="26"/>
    </row>
    <row r="952" spans="1:1" ht="14.25" customHeight="1" x14ac:dyDescent="0.2">
      <c r="A952" s="26"/>
    </row>
    <row r="953" spans="1:1" ht="14.25" customHeight="1" x14ac:dyDescent="0.2">
      <c r="A953" s="26"/>
    </row>
    <row r="954" spans="1:1" ht="14.25" customHeight="1" x14ac:dyDescent="0.2">
      <c r="A954" s="26"/>
    </row>
    <row r="955" spans="1:1" ht="14.25" customHeight="1" x14ac:dyDescent="0.2">
      <c r="A955" s="26"/>
    </row>
    <row r="956" spans="1:1" ht="14.25" customHeight="1" x14ac:dyDescent="0.2">
      <c r="A956" s="26"/>
    </row>
    <row r="957" spans="1:1" ht="14.25" customHeight="1" x14ac:dyDescent="0.2">
      <c r="A957" s="26"/>
    </row>
    <row r="958" spans="1:1" ht="14.25" customHeight="1" x14ac:dyDescent="0.2">
      <c r="A958" s="26"/>
    </row>
    <row r="959" spans="1:1" ht="14.25" customHeight="1" x14ac:dyDescent="0.2">
      <c r="A959" s="26"/>
    </row>
    <row r="960" spans="1:1" ht="14.25" customHeight="1" x14ac:dyDescent="0.2">
      <c r="A960" s="26"/>
    </row>
    <row r="961" spans="1:1" ht="14.25" customHeight="1" x14ac:dyDescent="0.2">
      <c r="A961" s="26"/>
    </row>
    <row r="962" spans="1:1" ht="14.25" customHeight="1" x14ac:dyDescent="0.2">
      <c r="A962" s="26"/>
    </row>
    <row r="963" spans="1:1" ht="14.25" customHeight="1" x14ac:dyDescent="0.2">
      <c r="A963" s="26"/>
    </row>
    <row r="964" spans="1:1" ht="14.25" customHeight="1" x14ac:dyDescent="0.2">
      <c r="A964" s="26"/>
    </row>
    <row r="965" spans="1:1" ht="14.25" customHeight="1" x14ac:dyDescent="0.2">
      <c r="A965" s="26"/>
    </row>
    <row r="966" spans="1:1" ht="14.25" customHeight="1" x14ac:dyDescent="0.2">
      <c r="A966" s="26"/>
    </row>
    <row r="967" spans="1:1" ht="14.25" customHeight="1" x14ac:dyDescent="0.2">
      <c r="A967" s="26"/>
    </row>
    <row r="968" spans="1:1" ht="14.25" customHeight="1" x14ac:dyDescent="0.2">
      <c r="A968" s="26"/>
    </row>
    <row r="969" spans="1:1" ht="14.25" customHeight="1" x14ac:dyDescent="0.2">
      <c r="A969" s="26"/>
    </row>
    <row r="970" spans="1:1" ht="14.25" customHeight="1" x14ac:dyDescent="0.2">
      <c r="A970" s="26"/>
    </row>
    <row r="971" spans="1:1" ht="14.25" customHeight="1" x14ac:dyDescent="0.2">
      <c r="A971" s="26"/>
    </row>
    <row r="972" spans="1:1" ht="14.25" customHeight="1" x14ac:dyDescent="0.2">
      <c r="A972" s="26"/>
    </row>
    <row r="973" spans="1:1" ht="14.25" customHeight="1" x14ac:dyDescent="0.2">
      <c r="A973" s="26"/>
    </row>
    <row r="974" spans="1:1" ht="14.25" customHeight="1" x14ac:dyDescent="0.2">
      <c r="A974" s="26"/>
    </row>
    <row r="975" spans="1:1" ht="14.25" customHeight="1" x14ac:dyDescent="0.2">
      <c r="A975" s="26"/>
    </row>
    <row r="976" spans="1:1" ht="14.25" customHeight="1" x14ac:dyDescent="0.2">
      <c r="A976" s="26"/>
    </row>
    <row r="977" spans="1:1" ht="14.25" customHeight="1" x14ac:dyDescent="0.2">
      <c r="A977" s="26"/>
    </row>
    <row r="978" spans="1:1" ht="14.25" customHeight="1" x14ac:dyDescent="0.2">
      <c r="A978" s="26"/>
    </row>
    <row r="979" spans="1:1" ht="14.25" customHeight="1" x14ac:dyDescent="0.2">
      <c r="A979" s="26"/>
    </row>
    <row r="980" spans="1:1" ht="14.25" customHeight="1" x14ac:dyDescent="0.2">
      <c r="A980" s="26"/>
    </row>
    <row r="981" spans="1:1" ht="14.25" customHeight="1" x14ac:dyDescent="0.2">
      <c r="A981" s="26"/>
    </row>
    <row r="982" spans="1:1" ht="14.25" customHeight="1" x14ac:dyDescent="0.2">
      <c r="A982" s="26"/>
    </row>
    <row r="983" spans="1:1" ht="14.25" customHeight="1" x14ac:dyDescent="0.2">
      <c r="A983" s="26"/>
    </row>
    <row r="984" spans="1:1" ht="14.25" customHeight="1" x14ac:dyDescent="0.2">
      <c r="A984" s="26"/>
    </row>
    <row r="985" spans="1:1" ht="14.25" customHeight="1" x14ac:dyDescent="0.2">
      <c r="A985" s="26"/>
    </row>
    <row r="986" spans="1:1" ht="14.25" customHeight="1" x14ac:dyDescent="0.2">
      <c r="A986" s="26"/>
    </row>
    <row r="987" spans="1:1" ht="14.25" customHeight="1" x14ac:dyDescent="0.2">
      <c r="A987" s="26"/>
    </row>
    <row r="988" spans="1:1" ht="14.25" customHeight="1" x14ac:dyDescent="0.2">
      <c r="A988" s="26"/>
    </row>
    <row r="989" spans="1:1" ht="14.25" customHeight="1" x14ac:dyDescent="0.2">
      <c r="A989" s="26"/>
    </row>
    <row r="990" spans="1:1" ht="14.25" customHeight="1" x14ac:dyDescent="0.2">
      <c r="A990" s="26"/>
    </row>
    <row r="991" spans="1:1" ht="14.25" customHeight="1" x14ac:dyDescent="0.2">
      <c r="A991" s="26"/>
    </row>
    <row r="992" spans="1:1" ht="14.25" customHeight="1" x14ac:dyDescent="0.2">
      <c r="A992" s="26"/>
    </row>
    <row r="993" spans="1:1" ht="14.25" customHeight="1" x14ac:dyDescent="0.2">
      <c r="A993" s="26"/>
    </row>
    <row r="994" spans="1:1" ht="14.25" customHeight="1" x14ac:dyDescent="0.2">
      <c r="A994" s="26"/>
    </row>
    <row r="995" spans="1:1" ht="14.25" customHeight="1" x14ac:dyDescent="0.2">
      <c r="A995" s="26"/>
    </row>
    <row r="996" spans="1:1" ht="14.25" customHeight="1" x14ac:dyDescent="0.2">
      <c r="A996" s="26"/>
    </row>
    <row r="997" spans="1:1" ht="14.25" customHeight="1" x14ac:dyDescent="0.2">
      <c r="A997" s="26"/>
    </row>
    <row r="998" spans="1:1" ht="14.25" customHeight="1" x14ac:dyDescent="0.2">
      <c r="A998" s="26"/>
    </row>
    <row r="999" spans="1:1" ht="14.25" customHeight="1" x14ac:dyDescent="0.2">
      <c r="A999" s="26"/>
    </row>
    <row r="1000" spans="1:1" ht="14.25" customHeight="1" x14ac:dyDescent="0.2">
      <c r="A1000" s="26"/>
    </row>
  </sheetData>
  <autoFilter ref="B2:AM418" xr:uid="{00000000-0009-0000-0000-000005000000}">
    <filterColumn colId="2">
      <filters>
        <filter val="Moderate"/>
      </filters>
    </filterColumn>
    <filterColumn colId="4">
      <filters>
        <filter val="CSP"/>
        <filter val="Geothermal"/>
        <filter val="LandbasedWind"/>
        <filter val="Nuclear"/>
        <filter val="OffShoreWind"/>
        <filter val="ResPV"/>
        <filter val="Utility-Scale Battery Storage"/>
        <filter val="Utility-Scale PV-Plus-Battery"/>
        <filter val="UtilityPV"/>
      </filters>
    </filterColumn>
  </autoFilter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Inputs</vt:lpstr>
      <vt:lpstr>Wind</vt:lpstr>
      <vt:lpstr>Solar</vt:lpstr>
      <vt:lpstr>Costs and performance</vt:lpstr>
      <vt:lpstr>ATB 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Chirag Lala</dc:creator>
  <cp:lastModifiedBy>Paul Williams</cp:lastModifiedBy>
  <dcterms:created xsi:type="dcterms:W3CDTF">2023-07-20T22:00:33Z</dcterms:created>
  <dcterms:modified xsi:type="dcterms:W3CDTF">2023-09-13T05:21:50Z</dcterms:modified>
</cp:coreProperties>
</file>